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s-my.sharepoint.com/personal/chunsy_state_gov/Documents/Documents/★★New Start with ATO (November 8, 2020)★★/Trade Data/Monthly/CY23/Value/"/>
    </mc:Choice>
  </mc:AlternateContent>
  <xr:revisionPtr revIDLastSave="1732" documentId="13_ncr:1_{32F6E3F1-5F21-43B9-B8EE-33EE7A874DA5}" xr6:coauthVersionLast="47" xr6:coauthVersionMax="47" xr10:uidLastSave="{5DF3FAB8-DB69-462D-8B41-D25EA218FAFD}"/>
  <bookViews>
    <workbookView xWindow="-120" yWindow="-120" windowWidth="29040" windowHeight="15840" xr2:uid="{C4B167B0-19BF-45AD-8C56-691863847771}"/>
  </bookViews>
  <sheets>
    <sheet name="BY-HS CODE" sheetId="1" r:id="rId1"/>
    <sheet name="BY-SECTOR" sheetId="3" r:id="rId2"/>
    <sheet name="KOTIS-from World" sheetId="7" r:id="rId3"/>
    <sheet name="KOTIS-from the U.S." sheetId="5" r:id="rId4"/>
    <sheet name="Top 100 from the U.S." sheetId="9" r:id="rId5"/>
    <sheet name="Monthly % Change" sheetId="12" r:id="rId6"/>
  </sheets>
  <definedNames>
    <definedName name="_xlnm._FilterDatabase" localSheetId="0" hidden="1">'BY-HS CODE'!$A$9:$B$431</definedName>
    <definedName name="_xlnm._FilterDatabase" localSheetId="1" hidden="1">'BY-SECTOR'!$A$9:$B$329</definedName>
    <definedName name="_xlnm._FilterDatabase" localSheetId="3" hidden="1">'KOTIS-from the U.S.'!$A$4:$I$4</definedName>
    <definedName name="_xlnm._FilterDatabase" localSheetId="2" hidden="1">'KOTIS-from World'!$A$4:$I$4</definedName>
    <definedName name="_xlnm.Print_Area" localSheetId="0">'BY-HS CODE'!$A$1:$T$435</definedName>
    <definedName name="_xlnm.Print_Area" localSheetId="1">'BY-SECTOR'!$A$1:$T$331</definedName>
    <definedName name="_xlnm.Print_Area" localSheetId="3">'KOTIS-from the U.S.'!$A$1:$I$250</definedName>
    <definedName name="_xlnm.Print_Area" localSheetId="2">'KOTIS-from World'!$A$1:$I$249</definedName>
    <definedName name="_xlnm.Print_Area" localSheetId="5">'Monthly % Change'!$A$1:$H$435</definedName>
    <definedName name="_xlnm.Print_Area" localSheetId="4">'Top 100 from the U.S.'!$A$1:$F$104</definedName>
    <definedName name="Print_Area_MI" localSheetId="0">'BY-HS CODE'!$A$1:$K$436</definedName>
    <definedName name="_xlnm.Print_Titles" localSheetId="0">'BY-HS CODE'!$5:$9</definedName>
    <definedName name="_xlnm.Print_Titles" localSheetId="1">'BY-SECTOR'!$40:$43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E11" i="12"/>
  <c r="D26" i="1"/>
  <c r="E26" i="1"/>
  <c r="F26" i="1"/>
  <c r="G26" i="1"/>
  <c r="H26" i="1"/>
  <c r="H48" i="12" l="1"/>
  <c r="E48" i="12"/>
  <c r="L317" i="3"/>
  <c r="C317" i="3"/>
  <c r="N48" i="1"/>
  <c r="N317" i="3" s="1"/>
  <c r="O48" i="1"/>
  <c r="O317" i="3" s="1"/>
  <c r="P48" i="1"/>
  <c r="P317" i="3" s="1"/>
  <c r="Q48" i="1"/>
  <c r="Q317" i="3" s="1"/>
  <c r="R48" i="1"/>
  <c r="R317" i="3" s="1"/>
  <c r="T317" i="3" s="1"/>
  <c r="S48" i="1"/>
  <c r="S317" i="3" s="1"/>
  <c r="M48" i="1"/>
  <c r="M317" i="3" s="1"/>
  <c r="L49" i="1"/>
  <c r="I48" i="1"/>
  <c r="J48" i="1"/>
  <c r="J317" i="3" s="1"/>
  <c r="E48" i="1"/>
  <c r="E317" i="3" s="1"/>
  <c r="F48" i="1"/>
  <c r="F317" i="3" s="1"/>
  <c r="G48" i="1"/>
  <c r="G317" i="3" s="1"/>
  <c r="H48" i="1"/>
  <c r="H317" i="3" s="1"/>
  <c r="D48" i="1"/>
  <c r="D317" i="3" s="1"/>
  <c r="C49" i="1"/>
  <c r="K48" i="1" l="1"/>
  <c r="T48" i="1"/>
  <c r="I317" i="3"/>
  <c r="K317" i="3" s="1"/>
  <c r="M318" i="1"/>
  <c r="M268" i="3" s="1"/>
  <c r="L318" i="3"/>
  <c r="L319" i="3"/>
  <c r="L309" i="3"/>
  <c r="L310" i="3"/>
  <c r="L311" i="3"/>
  <c r="L312" i="3"/>
  <c r="L313" i="3"/>
  <c r="L314" i="3"/>
  <c r="L315" i="3"/>
  <c r="L316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277" i="3"/>
  <c r="L278" i="3"/>
  <c r="L268" i="3"/>
  <c r="L269" i="3"/>
  <c r="L270" i="3"/>
  <c r="L271" i="3"/>
  <c r="L272" i="3"/>
  <c r="L273" i="3"/>
  <c r="L274" i="3"/>
  <c r="L275" i="3"/>
  <c r="L276" i="3"/>
  <c r="L264" i="3"/>
  <c r="L265" i="3"/>
  <c r="L266" i="3"/>
  <c r="L267" i="3"/>
  <c r="L255" i="3"/>
  <c r="L256" i="3"/>
  <c r="L257" i="3"/>
  <c r="L258" i="3"/>
  <c r="L259" i="3"/>
  <c r="L260" i="3"/>
  <c r="L261" i="3"/>
  <c r="L262" i="3"/>
  <c r="L263" i="3"/>
  <c r="L253" i="3"/>
  <c r="L254" i="3"/>
  <c r="L252" i="3"/>
  <c r="L251" i="3"/>
  <c r="L250" i="3"/>
  <c r="L247" i="3"/>
  <c r="L248" i="3"/>
  <c r="L249" i="3"/>
  <c r="L238" i="3"/>
  <c r="L239" i="3"/>
  <c r="L240" i="3"/>
  <c r="L241" i="3"/>
  <c r="L242" i="3"/>
  <c r="L243" i="3"/>
  <c r="L244" i="3"/>
  <c r="L245" i="3"/>
  <c r="L246" i="3"/>
  <c r="M235" i="3"/>
  <c r="N235" i="3"/>
  <c r="O235" i="3"/>
  <c r="P235" i="3"/>
  <c r="M236" i="3"/>
  <c r="N236" i="3"/>
  <c r="O236" i="3"/>
  <c r="P236" i="3"/>
  <c r="M237" i="3"/>
  <c r="N237" i="3"/>
  <c r="O237" i="3"/>
  <c r="P237" i="3"/>
  <c r="Q236" i="3"/>
  <c r="Q237" i="3"/>
  <c r="L231" i="3"/>
  <c r="L232" i="3"/>
  <c r="L233" i="3"/>
  <c r="L234" i="3"/>
  <c r="Q235" i="3"/>
  <c r="L223" i="3"/>
  <c r="L224" i="3"/>
  <c r="L225" i="3"/>
  <c r="L226" i="3"/>
  <c r="L227" i="3"/>
  <c r="L228" i="3"/>
  <c r="L229" i="3"/>
  <c r="L230" i="3"/>
  <c r="L221" i="3"/>
  <c r="L222" i="3"/>
  <c r="L218" i="3"/>
  <c r="L219" i="3"/>
  <c r="L220" i="3"/>
  <c r="L209" i="3"/>
  <c r="L210" i="3"/>
  <c r="L211" i="3"/>
  <c r="L212" i="3"/>
  <c r="L213" i="3"/>
  <c r="L214" i="3"/>
  <c r="L215" i="3"/>
  <c r="L216" i="3"/>
  <c r="L217" i="3"/>
  <c r="L208" i="3"/>
  <c r="L206" i="3"/>
  <c r="L207" i="3"/>
  <c r="L204" i="3"/>
  <c r="L205" i="3"/>
  <c r="L202" i="3"/>
  <c r="L203" i="3"/>
  <c r="L201" i="3"/>
  <c r="L200" i="3"/>
  <c r="L194" i="3"/>
  <c r="L195" i="3"/>
  <c r="L196" i="3"/>
  <c r="L197" i="3"/>
  <c r="L198" i="3"/>
  <c r="L199" i="3"/>
  <c r="L192" i="3"/>
  <c r="L193" i="3"/>
  <c r="L182" i="3"/>
  <c r="L183" i="3"/>
  <c r="L171" i="3"/>
  <c r="L172" i="3"/>
  <c r="L173" i="3"/>
  <c r="L174" i="3"/>
  <c r="L175" i="3"/>
  <c r="L176" i="3"/>
  <c r="L177" i="3"/>
  <c r="L178" i="3"/>
  <c r="L179" i="3"/>
  <c r="L180" i="3"/>
  <c r="L181" i="3"/>
  <c r="L170" i="3"/>
  <c r="L168" i="3"/>
  <c r="L169" i="3"/>
  <c r="L167" i="3"/>
  <c r="L158" i="3"/>
  <c r="L159" i="3"/>
  <c r="L160" i="3"/>
  <c r="L161" i="3"/>
  <c r="L162" i="3"/>
  <c r="L163" i="3"/>
  <c r="L164" i="3"/>
  <c r="L165" i="3"/>
  <c r="L166" i="3"/>
  <c r="L156" i="3"/>
  <c r="L157" i="3"/>
  <c r="L155" i="3"/>
  <c r="L154" i="3"/>
  <c r="L149" i="3"/>
  <c r="L150" i="3"/>
  <c r="L151" i="3"/>
  <c r="L152" i="3"/>
  <c r="L153" i="3"/>
  <c r="L146" i="3"/>
  <c r="L147" i="3"/>
  <c r="L148" i="3"/>
  <c r="L141" i="3"/>
  <c r="L142" i="3"/>
  <c r="L143" i="3"/>
  <c r="L144" i="3"/>
  <c r="L145" i="3"/>
  <c r="L139" i="3"/>
  <c r="L140" i="3"/>
  <c r="L130" i="3"/>
  <c r="L131" i="3"/>
  <c r="L132" i="3"/>
  <c r="L133" i="3"/>
  <c r="L134" i="3"/>
  <c r="L135" i="3"/>
  <c r="L136" i="3"/>
  <c r="L137" i="3"/>
  <c r="L138" i="3"/>
  <c r="L124" i="3"/>
  <c r="L125" i="3"/>
  <c r="L126" i="3"/>
  <c r="L127" i="3"/>
  <c r="L128" i="3"/>
  <c r="L129" i="3"/>
  <c r="L122" i="3"/>
  <c r="L123" i="3"/>
  <c r="L120" i="3"/>
  <c r="L121" i="3"/>
  <c r="L114" i="3"/>
  <c r="L115" i="3"/>
  <c r="L116" i="3"/>
  <c r="L117" i="3"/>
  <c r="L118" i="3"/>
  <c r="L119" i="3"/>
  <c r="L113" i="3"/>
  <c r="L104" i="3"/>
  <c r="L105" i="3"/>
  <c r="L106" i="3"/>
  <c r="L107" i="3"/>
  <c r="L108" i="3"/>
  <c r="L109" i="3"/>
  <c r="L110" i="3"/>
  <c r="L111" i="3"/>
  <c r="L112" i="3"/>
  <c r="R103" i="3"/>
  <c r="M102" i="3"/>
  <c r="N102" i="3"/>
  <c r="O102" i="3"/>
  <c r="P102" i="3"/>
  <c r="M103" i="3"/>
  <c r="N103" i="3"/>
  <c r="O103" i="3"/>
  <c r="P103" i="3"/>
  <c r="Q103" i="3"/>
  <c r="L98" i="3"/>
  <c r="L99" i="3"/>
  <c r="L100" i="3"/>
  <c r="L101" i="3"/>
  <c r="L93" i="3"/>
  <c r="L94" i="3"/>
  <c r="L95" i="3"/>
  <c r="L96" i="3"/>
  <c r="L97" i="3"/>
  <c r="L91" i="3"/>
  <c r="L92" i="3"/>
  <c r="L90" i="3"/>
  <c r="L88" i="3"/>
  <c r="L89" i="3"/>
  <c r="L87" i="3"/>
  <c r="L81" i="3"/>
  <c r="L82" i="3"/>
  <c r="L83" i="3"/>
  <c r="L84" i="3"/>
  <c r="L85" i="3"/>
  <c r="L86" i="3"/>
  <c r="L70" i="3"/>
  <c r="L71" i="3"/>
  <c r="L72" i="3"/>
  <c r="L65" i="3"/>
  <c r="L66" i="3"/>
  <c r="L67" i="3"/>
  <c r="L68" i="3"/>
  <c r="L69" i="3"/>
  <c r="L64" i="3"/>
  <c r="L428" i="1"/>
  <c r="M425" i="1"/>
  <c r="N425" i="1"/>
  <c r="N70" i="3" s="1"/>
  <c r="O425" i="1"/>
  <c r="O70" i="3" s="1"/>
  <c r="P425" i="1"/>
  <c r="P70" i="3" s="1"/>
  <c r="Q425" i="1"/>
  <c r="M426" i="1"/>
  <c r="M71" i="3" s="1"/>
  <c r="N426" i="1"/>
  <c r="N71" i="3" s="1"/>
  <c r="O426" i="1"/>
  <c r="O71" i="3" s="1"/>
  <c r="P426" i="1"/>
  <c r="P71" i="3" s="1"/>
  <c r="Q426" i="1"/>
  <c r="Q71" i="3" s="1"/>
  <c r="M427" i="1"/>
  <c r="M72" i="3" s="1"/>
  <c r="N427" i="1"/>
  <c r="N72" i="3" s="1"/>
  <c r="O427" i="1"/>
  <c r="O72" i="3" s="1"/>
  <c r="P427" i="1"/>
  <c r="P72" i="3" s="1"/>
  <c r="Q427" i="1"/>
  <c r="Q72" i="3" s="1"/>
  <c r="R426" i="1"/>
  <c r="R71" i="3" s="1"/>
  <c r="R427" i="1"/>
  <c r="R72" i="3" s="1"/>
  <c r="L419" i="1"/>
  <c r="M414" i="1"/>
  <c r="M65" i="3" s="1"/>
  <c r="N414" i="1"/>
  <c r="N65" i="3" s="1"/>
  <c r="O414" i="1"/>
  <c r="O65" i="3" s="1"/>
  <c r="P414" i="1"/>
  <c r="P65" i="3" s="1"/>
  <c r="Q414" i="1"/>
  <c r="M415" i="1"/>
  <c r="M66" i="3" s="1"/>
  <c r="N415" i="1"/>
  <c r="N66" i="3" s="1"/>
  <c r="O415" i="1"/>
  <c r="P415" i="1"/>
  <c r="P66" i="3" s="1"/>
  <c r="Q415" i="1"/>
  <c r="Q66" i="3" s="1"/>
  <c r="M416" i="1"/>
  <c r="M67" i="3" s="1"/>
  <c r="N416" i="1"/>
  <c r="N67" i="3" s="1"/>
  <c r="O416" i="1"/>
  <c r="O67" i="3" s="1"/>
  <c r="P416" i="1"/>
  <c r="P67" i="3" s="1"/>
  <c r="Q416" i="1"/>
  <c r="Q67" i="3" s="1"/>
  <c r="M417" i="1"/>
  <c r="M68" i="3" s="1"/>
  <c r="N417" i="1"/>
  <c r="N68" i="3" s="1"/>
  <c r="O417" i="1"/>
  <c r="O68" i="3" s="1"/>
  <c r="P417" i="1"/>
  <c r="P68" i="3" s="1"/>
  <c r="Q417" i="1"/>
  <c r="Q68" i="3" s="1"/>
  <c r="M418" i="1"/>
  <c r="M69" i="3" s="1"/>
  <c r="N418" i="1"/>
  <c r="N69" i="3" s="1"/>
  <c r="O418" i="1"/>
  <c r="O69" i="3" s="1"/>
  <c r="P418" i="1"/>
  <c r="P69" i="3" s="1"/>
  <c r="Q418" i="1"/>
  <c r="Q69" i="3" s="1"/>
  <c r="R415" i="1"/>
  <c r="R66" i="3" s="1"/>
  <c r="R416" i="1"/>
  <c r="R67" i="3" s="1"/>
  <c r="R417" i="1"/>
  <c r="R68" i="3" s="1"/>
  <c r="R418" i="1"/>
  <c r="R69" i="3" s="1"/>
  <c r="L408" i="1"/>
  <c r="M395" i="1"/>
  <c r="M288" i="3" s="1"/>
  <c r="N395" i="1"/>
  <c r="N288" i="3" s="1"/>
  <c r="O395" i="1"/>
  <c r="O288" i="3" s="1"/>
  <c r="P395" i="1"/>
  <c r="P288" i="3" s="1"/>
  <c r="Q395" i="1"/>
  <c r="M396" i="1"/>
  <c r="M289" i="3" s="1"/>
  <c r="N396" i="1"/>
  <c r="N289" i="3" s="1"/>
  <c r="O396" i="1"/>
  <c r="O289" i="3" s="1"/>
  <c r="P396" i="1"/>
  <c r="P289" i="3" s="1"/>
  <c r="Q396" i="1"/>
  <c r="Q289" i="3" s="1"/>
  <c r="M397" i="1"/>
  <c r="M290" i="3" s="1"/>
  <c r="N397" i="1"/>
  <c r="N290" i="3" s="1"/>
  <c r="O397" i="1"/>
  <c r="O290" i="3" s="1"/>
  <c r="P397" i="1"/>
  <c r="P290" i="3" s="1"/>
  <c r="Q397" i="1"/>
  <c r="Q290" i="3" s="1"/>
  <c r="M398" i="1"/>
  <c r="M291" i="3" s="1"/>
  <c r="N398" i="1"/>
  <c r="N291" i="3" s="1"/>
  <c r="O398" i="1"/>
  <c r="O291" i="3" s="1"/>
  <c r="P398" i="1"/>
  <c r="P291" i="3" s="1"/>
  <c r="Q398" i="1"/>
  <c r="Q291" i="3" s="1"/>
  <c r="M399" i="1"/>
  <c r="M292" i="3" s="1"/>
  <c r="N399" i="1"/>
  <c r="N292" i="3" s="1"/>
  <c r="O399" i="1"/>
  <c r="O292" i="3" s="1"/>
  <c r="P399" i="1"/>
  <c r="P292" i="3" s="1"/>
  <c r="Q399" i="1"/>
  <c r="Q292" i="3" s="1"/>
  <c r="M400" i="1"/>
  <c r="M293" i="3" s="1"/>
  <c r="N400" i="1"/>
  <c r="N293" i="3" s="1"/>
  <c r="O400" i="1"/>
  <c r="O293" i="3" s="1"/>
  <c r="P400" i="1"/>
  <c r="P293" i="3" s="1"/>
  <c r="Q400" i="1"/>
  <c r="Q293" i="3" s="1"/>
  <c r="M401" i="1"/>
  <c r="M294" i="3" s="1"/>
  <c r="N401" i="1"/>
  <c r="N294" i="3" s="1"/>
  <c r="O401" i="1"/>
  <c r="O294" i="3" s="1"/>
  <c r="P401" i="1"/>
  <c r="P294" i="3" s="1"/>
  <c r="Q401" i="1"/>
  <c r="Q294" i="3" s="1"/>
  <c r="M402" i="1"/>
  <c r="M295" i="3" s="1"/>
  <c r="N402" i="1"/>
  <c r="N295" i="3" s="1"/>
  <c r="O402" i="1"/>
  <c r="O295" i="3" s="1"/>
  <c r="P402" i="1"/>
  <c r="P295" i="3" s="1"/>
  <c r="Q402" i="1"/>
  <c r="Q295" i="3" s="1"/>
  <c r="M403" i="1"/>
  <c r="M296" i="3" s="1"/>
  <c r="N403" i="1"/>
  <c r="N296" i="3" s="1"/>
  <c r="O403" i="1"/>
  <c r="O296" i="3" s="1"/>
  <c r="P403" i="1"/>
  <c r="P296" i="3" s="1"/>
  <c r="Q403" i="1"/>
  <c r="Q296" i="3" s="1"/>
  <c r="M404" i="1"/>
  <c r="M297" i="3" s="1"/>
  <c r="N404" i="1"/>
  <c r="N297" i="3" s="1"/>
  <c r="O404" i="1"/>
  <c r="O297" i="3" s="1"/>
  <c r="P404" i="1"/>
  <c r="P297" i="3" s="1"/>
  <c r="Q404" i="1"/>
  <c r="Q297" i="3" s="1"/>
  <c r="M405" i="1"/>
  <c r="M298" i="3" s="1"/>
  <c r="N405" i="1"/>
  <c r="N298" i="3" s="1"/>
  <c r="O405" i="1"/>
  <c r="O298" i="3" s="1"/>
  <c r="P405" i="1"/>
  <c r="P298" i="3" s="1"/>
  <c r="Q405" i="1"/>
  <c r="Q298" i="3" s="1"/>
  <c r="M406" i="1"/>
  <c r="M299" i="3" s="1"/>
  <c r="N406" i="1"/>
  <c r="N299" i="3" s="1"/>
  <c r="O406" i="1"/>
  <c r="O299" i="3" s="1"/>
  <c r="P406" i="1"/>
  <c r="P299" i="3" s="1"/>
  <c r="Q406" i="1"/>
  <c r="Q299" i="3" s="1"/>
  <c r="M407" i="1"/>
  <c r="M300" i="3" s="1"/>
  <c r="N407" i="1"/>
  <c r="N300" i="3" s="1"/>
  <c r="O407" i="1"/>
  <c r="O300" i="3" s="1"/>
  <c r="P407" i="1"/>
  <c r="P300" i="3" s="1"/>
  <c r="Q407" i="1"/>
  <c r="Q300" i="3" s="1"/>
  <c r="R396" i="1"/>
  <c r="R397" i="1"/>
  <c r="R398" i="1"/>
  <c r="R399" i="1"/>
  <c r="R400" i="1"/>
  <c r="R401" i="1"/>
  <c r="R402" i="1"/>
  <c r="R403" i="1"/>
  <c r="R404" i="1"/>
  <c r="R405" i="1"/>
  <c r="R406" i="1"/>
  <c r="R407" i="1"/>
  <c r="L389" i="1"/>
  <c r="M387" i="1"/>
  <c r="M182" i="3" s="1"/>
  <c r="N387" i="1"/>
  <c r="N182" i="3" s="1"/>
  <c r="O387" i="1"/>
  <c r="O182" i="3" s="1"/>
  <c r="P387" i="1"/>
  <c r="P182" i="3" s="1"/>
  <c r="Q387" i="1"/>
  <c r="M388" i="1"/>
  <c r="M183" i="3" s="1"/>
  <c r="N388" i="1"/>
  <c r="N183" i="3" s="1"/>
  <c r="O388" i="1"/>
  <c r="O183" i="3" s="1"/>
  <c r="P388" i="1"/>
  <c r="P183" i="3" s="1"/>
  <c r="Q388" i="1"/>
  <c r="Q183" i="3" s="1"/>
  <c r="R388" i="1"/>
  <c r="L382" i="1"/>
  <c r="M371" i="1"/>
  <c r="M171" i="3" s="1"/>
  <c r="N371" i="1"/>
  <c r="N171" i="3" s="1"/>
  <c r="O371" i="1"/>
  <c r="O171" i="3" s="1"/>
  <c r="P371" i="1"/>
  <c r="P171" i="3" s="1"/>
  <c r="Q371" i="1"/>
  <c r="M372" i="1"/>
  <c r="M172" i="3" s="1"/>
  <c r="N372" i="1"/>
  <c r="N172" i="3" s="1"/>
  <c r="O372" i="1"/>
  <c r="O172" i="3" s="1"/>
  <c r="P372" i="1"/>
  <c r="P172" i="3" s="1"/>
  <c r="Q372" i="1"/>
  <c r="Q172" i="3" s="1"/>
  <c r="M373" i="1"/>
  <c r="M173" i="3" s="1"/>
  <c r="N373" i="1"/>
  <c r="N173" i="3" s="1"/>
  <c r="O373" i="1"/>
  <c r="O173" i="3" s="1"/>
  <c r="P373" i="1"/>
  <c r="P173" i="3" s="1"/>
  <c r="Q373" i="1"/>
  <c r="Q173" i="3" s="1"/>
  <c r="M374" i="1"/>
  <c r="M174" i="3" s="1"/>
  <c r="N374" i="1"/>
  <c r="N174" i="3" s="1"/>
  <c r="O374" i="1"/>
  <c r="O174" i="3" s="1"/>
  <c r="P374" i="1"/>
  <c r="P174" i="3" s="1"/>
  <c r="Q374" i="1"/>
  <c r="Q174" i="3" s="1"/>
  <c r="M375" i="1"/>
  <c r="M175" i="3" s="1"/>
  <c r="N375" i="1"/>
  <c r="N175" i="3" s="1"/>
  <c r="O375" i="1"/>
  <c r="O175" i="3" s="1"/>
  <c r="P375" i="1"/>
  <c r="P175" i="3" s="1"/>
  <c r="Q375" i="1"/>
  <c r="Q175" i="3" s="1"/>
  <c r="M376" i="1"/>
  <c r="M176" i="3" s="1"/>
  <c r="N376" i="1"/>
  <c r="N176" i="3" s="1"/>
  <c r="O376" i="1"/>
  <c r="O176" i="3" s="1"/>
  <c r="P376" i="1"/>
  <c r="P176" i="3" s="1"/>
  <c r="Q376" i="1"/>
  <c r="Q176" i="3" s="1"/>
  <c r="M377" i="1"/>
  <c r="M177" i="3" s="1"/>
  <c r="N377" i="1"/>
  <c r="N177" i="3" s="1"/>
  <c r="O377" i="1"/>
  <c r="O177" i="3" s="1"/>
  <c r="P377" i="1"/>
  <c r="P177" i="3" s="1"/>
  <c r="Q377" i="1"/>
  <c r="Q177" i="3" s="1"/>
  <c r="M378" i="1"/>
  <c r="M178" i="3" s="1"/>
  <c r="N378" i="1"/>
  <c r="N178" i="3" s="1"/>
  <c r="O378" i="1"/>
  <c r="O178" i="3" s="1"/>
  <c r="P378" i="1"/>
  <c r="P178" i="3" s="1"/>
  <c r="Q378" i="1"/>
  <c r="Q178" i="3" s="1"/>
  <c r="M379" i="1"/>
  <c r="M179" i="3" s="1"/>
  <c r="N379" i="1"/>
  <c r="N179" i="3" s="1"/>
  <c r="O379" i="1"/>
  <c r="O179" i="3" s="1"/>
  <c r="P379" i="1"/>
  <c r="P179" i="3" s="1"/>
  <c r="Q379" i="1"/>
  <c r="Q179" i="3" s="1"/>
  <c r="M380" i="1"/>
  <c r="M180" i="3" s="1"/>
  <c r="N380" i="1"/>
  <c r="N180" i="3" s="1"/>
  <c r="O380" i="1"/>
  <c r="O180" i="3" s="1"/>
  <c r="P380" i="1"/>
  <c r="P180" i="3" s="1"/>
  <c r="Q380" i="1"/>
  <c r="Q180" i="3" s="1"/>
  <c r="M381" i="1"/>
  <c r="M181" i="3" s="1"/>
  <c r="N381" i="1"/>
  <c r="N181" i="3" s="1"/>
  <c r="O381" i="1"/>
  <c r="O181" i="3" s="1"/>
  <c r="P381" i="1"/>
  <c r="P181" i="3" s="1"/>
  <c r="Q381" i="1"/>
  <c r="Q181" i="3" s="1"/>
  <c r="R372" i="1"/>
  <c r="R373" i="1"/>
  <c r="R374" i="1"/>
  <c r="R375" i="1"/>
  <c r="R376" i="1"/>
  <c r="R377" i="1"/>
  <c r="R378" i="1"/>
  <c r="R379" i="1"/>
  <c r="R380" i="1"/>
  <c r="R381" i="1"/>
  <c r="M366" i="1"/>
  <c r="M170" i="3" s="1"/>
  <c r="N366" i="1"/>
  <c r="N170" i="3" s="1"/>
  <c r="O366" i="1"/>
  <c r="O170" i="3" s="1"/>
  <c r="P366" i="1"/>
  <c r="P170" i="3" s="1"/>
  <c r="Q366" i="1"/>
  <c r="L361" i="1"/>
  <c r="M359" i="1"/>
  <c r="M168" i="3" s="1"/>
  <c r="N359" i="1"/>
  <c r="N168" i="3" s="1"/>
  <c r="O359" i="1"/>
  <c r="O168" i="3" s="1"/>
  <c r="P359" i="1"/>
  <c r="P168" i="3" s="1"/>
  <c r="Q359" i="1"/>
  <c r="M360" i="1"/>
  <c r="M169" i="3" s="1"/>
  <c r="N360" i="1"/>
  <c r="N169" i="3" s="1"/>
  <c r="O360" i="1"/>
  <c r="O169" i="3" s="1"/>
  <c r="P360" i="1"/>
  <c r="P169" i="3" s="1"/>
  <c r="Q360" i="1"/>
  <c r="Q169" i="3" s="1"/>
  <c r="R360" i="1"/>
  <c r="M354" i="1"/>
  <c r="M167" i="3" s="1"/>
  <c r="N354" i="1"/>
  <c r="N167" i="3" s="1"/>
  <c r="O354" i="1"/>
  <c r="O167" i="3" s="1"/>
  <c r="P354" i="1"/>
  <c r="P167" i="3" s="1"/>
  <c r="Q354" i="1"/>
  <c r="L349" i="1"/>
  <c r="M346" i="1"/>
  <c r="N346" i="1"/>
  <c r="N64" i="3" s="1"/>
  <c r="O346" i="1"/>
  <c r="O64" i="3" s="1"/>
  <c r="P346" i="1"/>
  <c r="P64" i="3" s="1"/>
  <c r="Q346" i="1"/>
  <c r="M347" i="1"/>
  <c r="M277" i="3" s="1"/>
  <c r="N347" i="1"/>
  <c r="N277" i="3" s="1"/>
  <c r="O347" i="1"/>
  <c r="O277" i="3" s="1"/>
  <c r="P347" i="1"/>
  <c r="P277" i="3" s="1"/>
  <c r="Q347" i="1"/>
  <c r="M348" i="1"/>
  <c r="M278" i="3" s="1"/>
  <c r="N348" i="1"/>
  <c r="N278" i="3" s="1"/>
  <c r="O348" i="1"/>
  <c r="O278" i="3" s="1"/>
  <c r="P348" i="1"/>
  <c r="P278" i="3" s="1"/>
  <c r="Q348" i="1"/>
  <c r="Q278" i="3" s="1"/>
  <c r="R347" i="1"/>
  <c r="R348" i="1"/>
  <c r="L341" i="1"/>
  <c r="M332" i="1"/>
  <c r="M158" i="3" s="1"/>
  <c r="N332" i="1"/>
  <c r="N158" i="3" s="1"/>
  <c r="O332" i="1"/>
  <c r="O158" i="3" s="1"/>
  <c r="P332" i="1"/>
  <c r="P158" i="3" s="1"/>
  <c r="Q332" i="1"/>
  <c r="M333" i="1"/>
  <c r="M159" i="3" s="1"/>
  <c r="N333" i="1"/>
  <c r="N159" i="3" s="1"/>
  <c r="O333" i="1"/>
  <c r="O159" i="3" s="1"/>
  <c r="P333" i="1"/>
  <c r="P159" i="3" s="1"/>
  <c r="Q333" i="1"/>
  <c r="Q159" i="3" s="1"/>
  <c r="M334" i="1"/>
  <c r="M160" i="3" s="1"/>
  <c r="N334" i="1"/>
  <c r="N160" i="3" s="1"/>
  <c r="O334" i="1"/>
  <c r="O160" i="3" s="1"/>
  <c r="P334" i="1"/>
  <c r="P160" i="3" s="1"/>
  <c r="Q334" i="1"/>
  <c r="Q160" i="3" s="1"/>
  <c r="M335" i="1"/>
  <c r="M161" i="3" s="1"/>
  <c r="N335" i="1"/>
  <c r="N161" i="3" s="1"/>
  <c r="O335" i="1"/>
  <c r="O161" i="3" s="1"/>
  <c r="P335" i="1"/>
  <c r="P161" i="3" s="1"/>
  <c r="Q335" i="1"/>
  <c r="Q161" i="3" s="1"/>
  <c r="M336" i="1"/>
  <c r="M162" i="3" s="1"/>
  <c r="N336" i="1"/>
  <c r="N162" i="3" s="1"/>
  <c r="O336" i="1"/>
  <c r="O162" i="3" s="1"/>
  <c r="P336" i="1"/>
  <c r="P162" i="3" s="1"/>
  <c r="Q336" i="1"/>
  <c r="Q162" i="3" s="1"/>
  <c r="M337" i="1"/>
  <c r="M163" i="3" s="1"/>
  <c r="N337" i="1"/>
  <c r="N163" i="3" s="1"/>
  <c r="O337" i="1"/>
  <c r="O163" i="3" s="1"/>
  <c r="P337" i="1"/>
  <c r="P163" i="3" s="1"/>
  <c r="Q337" i="1"/>
  <c r="Q163" i="3" s="1"/>
  <c r="M338" i="1"/>
  <c r="M164" i="3" s="1"/>
  <c r="N338" i="1"/>
  <c r="N164" i="3" s="1"/>
  <c r="O338" i="1"/>
  <c r="O164" i="3" s="1"/>
  <c r="P338" i="1"/>
  <c r="P164" i="3" s="1"/>
  <c r="Q338" i="1"/>
  <c r="Q164" i="3" s="1"/>
  <c r="M339" i="1"/>
  <c r="M165" i="3" s="1"/>
  <c r="N339" i="1"/>
  <c r="N165" i="3" s="1"/>
  <c r="O339" i="1"/>
  <c r="O165" i="3" s="1"/>
  <c r="P339" i="1"/>
  <c r="P165" i="3" s="1"/>
  <c r="Q339" i="1"/>
  <c r="Q165" i="3" s="1"/>
  <c r="M340" i="1"/>
  <c r="M166" i="3" s="1"/>
  <c r="N340" i="1"/>
  <c r="N166" i="3" s="1"/>
  <c r="O340" i="1"/>
  <c r="O166" i="3" s="1"/>
  <c r="P340" i="1"/>
  <c r="P166" i="3" s="1"/>
  <c r="Q340" i="1"/>
  <c r="Q166" i="3" s="1"/>
  <c r="R333" i="1"/>
  <c r="R334" i="1"/>
  <c r="R335" i="1"/>
  <c r="R336" i="1"/>
  <c r="R337" i="1"/>
  <c r="R338" i="1"/>
  <c r="R339" i="1"/>
  <c r="R340" i="1"/>
  <c r="L327" i="1"/>
  <c r="N318" i="1"/>
  <c r="N268" i="3" s="1"/>
  <c r="O318" i="1"/>
  <c r="O268" i="3" s="1"/>
  <c r="P318" i="1"/>
  <c r="P268" i="3" s="1"/>
  <c r="Q318" i="1"/>
  <c r="M319" i="1"/>
  <c r="M269" i="3" s="1"/>
  <c r="N319" i="1"/>
  <c r="N269" i="3" s="1"/>
  <c r="O319" i="1"/>
  <c r="O269" i="3" s="1"/>
  <c r="P319" i="1"/>
  <c r="P269" i="3" s="1"/>
  <c r="Q319" i="1"/>
  <c r="Q269" i="3" s="1"/>
  <c r="M320" i="1"/>
  <c r="M270" i="3" s="1"/>
  <c r="N320" i="1"/>
  <c r="N270" i="3" s="1"/>
  <c r="O320" i="1"/>
  <c r="O270" i="3" s="1"/>
  <c r="P320" i="1"/>
  <c r="P270" i="3" s="1"/>
  <c r="Q320" i="1"/>
  <c r="Q270" i="3" s="1"/>
  <c r="M321" i="1"/>
  <c r="M271" i="3" s="1"/>
  <c r="N321" i="1"/>
  <c r="N271" i="3" s="1"/>
  <c r="O321" i="1"/>
  <c r="O271" i="3" s="1"/>
  <c r="P321" i="1"/>
  <c r="P271" i="3" s="1"/>
  <c r="Q321" i="1"/>
  <c r="Q271" i="3" s="1"/>
  <c r="M322" i="1"/>
  <c r="M272" i="3" s="1"/>
  <c r="N322" i="1"/>
  <c r="N272" i="3" s="1"/>
  <c r="O322" i="1"/>
  <c r="O272" i="3" s="1"/>
  <c r="P322" i="1"/>
  <c r="P272" i="3" s="1"/>
  <c r="Q322" i="1"/>
  <c r="Q272" i="3" s="1"/>
  <c r="M323" i="1"/>
  <c r="M273" i="3" s="1"/>
  <c r="N323" i="1"/>
  <c r="N273" i="3" s="1"/>
  <c r="O323" i="1"/>
  <c r="O273" i="3" s="1"/>
  <c r="P323" i="1"/>
  <c r="P273" i="3" s="1"/>
  <c r="Q323" i="1"/>
  <c r="Q273" i="3" s="1"/>
  <c r="M324" i="1"/>
  <c r="M274" i="3" s="1"/>
  <c r="N324" i="1"/>
  <c r="N274" i="3" s="1"/>
  <c r="O324" i="1"/>
  <c r="O274" i="3" s="1"/>
  <c r="P324" i="1"/>
  <c r="P274" i="3" s="1"/>
  <c r="Q324" i="1"/>
  <c r="Q274" i="3" s="1"/>
  <c r="M325" i="1"/>
  <c r="M275" i="3" s="1"/>
  <c r="N325" i="1"/>
  <c r="N275" i="3" s="1"/>
  <c r="O325" i="1"/>
  <c r="O275" i="3" s="1"/>
  <c r="P325" i="1"/>
  <c r="P275" i="3" s="1"/>
  <c r="Q325" i="1"/>
  <c r="Q275" i="3" s="1"/>
  <c r="M326" i="1"/>
  <c r="M276" i="3" s="1"/>
  <c r="N326" i="1"/>
  <c r="N276" i="3" s="1"/>
  <c r="O326" i="1"/>
  <c r="O276" i="3" s="1"/>
  <c r="P326" i="1"/>
  <c r="P276" i="3" s="1"/>
  <c r="Q326" i="1"/>
  <c r="Q276" i="3" s="1"/>
  <c r="R319" i="1"/>
  <c r="R320" i="1"/>
  <c r="R321" i="1"/>
  <c r="R322" i="1"/>
  <c r="R323" i="1"/>
  <c r="R324" i="1"/>
  <c r="R325" i="1"/>
  <c r="R326" i="1"/>
  <c r="L313" i="1"/>
  <c r="M307" i="1"/>
  <c r="M156" i="3" s="1"/>
  <c r="N307" i="1"/>
  <c r="N156" i="3" s="1"/>
  <c r="O307" i="1"/>
  <c r="O156" i="3" s="1"/>
  <c r="P307" i="1"/>
  <c r="P156" i="3" s="1"/>
  <c r="Q307" i="1"/>
  <c r="M308" i="1"/>
  <c r="M157" i="3" s="1"/>
  <c r="N308" i="1"/>
  <c r="N157" i="3" s="1"/>
  <c r="O308" i="1"/>
  <c r="O157" i="3" s="1"/>
  <c r="P308" i="1"/>
  <c r="P157" i="3" s="1"/>
  <c r="Q308" i="1"/>
  <c r="Q157" i="3" s="1"/>
  <c r="M309" i="1"/>
  <c r="M264" i="3" s="1"/>
  <c r="N309" i="1"/>
  <c r="N264" i="3" s="1"/>
  <c r="O309" i="1"/>
  <c r="O264" i="3" s="1"/>
  <c r="P309" i="1"/>
  <c r="P264" i="3" s="1"/>
  <c r="Q309" i="1"/>
  <c r="M310" i="1"/>
  <c r="M265" i="3" s="1"/>
  <c r="N310" i="1"/>
  <c r="N265" i="3" s="1"/>
  <c r="O310" i="1"/>
  <c r="O265" i="3" s="1"/>
  <c r="P310" i="1"/>
  <c r="P265" i="3" s="1"/>
  <c r="Q310" i="1"/>
  <c r="Q265" i="3" s="1"/>
  <c r="M311" i="1"/>
  <c r="M266" i="3" s="1"/>
  <c r="N311" i="1"/>
  <c r="N266" i="3" s="1"/>
  <c r="O311" i="1"/>
  <c r="O266" i="3" s="1"/>
  <c r="P311" i="1"/>
  <c r="P266" i="3" s="1"/>
  <c r="Q311" i="1"/>
  <c r="Q266" i="3" s="1"/>
  <c r="M312" i="1"/>
  <c r="M267" i="3" s="1"/>
  <c r="N312" i="1"/>
  <c r="N267" i="3" s="1"/>
  <c r="O312" i="1"/>
  <c r="O267" i="3" s="1"/>
  <c r="P312" i="1"/>
  <c r="P267" i="3" s="1"/>
  <c r="Q312" i="1"/>
  <c r="Q267" i="3" s="1"/>
  <c r="R308" i="1"/>
  <c r="R309" i="1"/>
  <c r="R310" i="1"/>
  <c r="R311" i="1"/>
  <c r="R312" i="1"/>
  <c r="L302" i="1"/>
  <c r="M293" i="1"/>
  <c r="M255" i="3" s="1"/>
  <c r="N293" i="1"/>
  <c r="N255" i="3" s="1"/>
  <c r="O293" i="1"/>
  <c r="O255" i="3" s="1"/>
  <c r="P293" i="1"/>
  <c r="P255" i="3" s="1"/>
  <c r="Q293" i="1"/>
  <c r="M294" i="1"/>
  <c r="M256" i="3" s="1"/>
  <c r="N294" i="1"/>
  <c r="N256" i="3" s="1"/>
  <c r="O294" i="1"/>
  <c r="O256" i="3" s="1"/>
  <c r="P294" i="1"/>
  <c r="P256" i="3" s="1"/>
  <c r="Q294" i="1"/>
  <c r="Q256" i="3" s="1"/>
  <c r="M295" i="1"/>
  <c r="M257" i="3" s="1"/>
  <c r="N295" i="1"/>
  <c r="N257" i="3" s="1"/>
  <c r="O295" i="1"/>
  <c r="O257" i="3" s="1"/>
  <c r="P295" i="1"/>
  <c r="P257" i="3" s="1"/>
  <c r="Q295" i="1"/>
  <c r="Q257" i="3" s="1"/>
  <c r="M296" i="1"/>
  <c r="M258" i="3" s="1"/>
  <c r="N296" i="1"/>
  <c r="N258" i="3" s="1"/>
  <c r="O296" i="1"/>
  <c r="O258" i="3" s="1"/>
  <c r="P296" i="1"/>
  <c r="P258" i="3" s="1"/>
  <c r="Q296" i="1"/>
  <c r="Q258" i="3" s="1"/>
  <c r="M297" i="1"/>
  <c r="M259" i="3" s="1"/>
  <c r="N297" i="1"/>
  <c r="N259" i="3" s="1"/>
  <c r="O297" i="1"/>
  <c r="O259" i="3" s="1"/>
  <c r="P297" i="1"/>
  <c r="P259" i="3" s="1"/>
  <c r="Q297" i="1"/>
  <c r="Q259" i="3" s="1"/>
  <c r="M298" i="1"/>
  <c r="M260" i="3" s="1"/>
  <c r="N298" i="1"/>
  <c r="N260" i="3" s="1"/>
  <c r="O298" i="1"/>
  <c r="O260" i="3" s="1"/>
  <c r="P298" i="1"/>
  <c r="P260" i="3" s="1"/>
  <c r="Q298" i="1"/>
  <c r="Q260" i="3" s="1"/>
  <c r="M299" i="1"/>
  <c r="M261" i="3" s="1"/>
  <c r="N299" i="1"/>
  <c r="N261" i="3" s="1"/>
  <c r="O299" i="1"/>
  <c r="O261" i="3" s="1"/>
  <c r="P299" i="1"/>
  <c r="P261" i="3" s="1"/>
  <c r="Q299" i="1"/>
  <c r="Q261" i="3" s="1"/>
  <c r="M300" i="1"/>
  <c r="M262" i="3" s="1"/>
  <c r="N300" i="1"/>
  <c r="N262" i="3" s="1"/>
  <c r="O300" i="1"/>
  <c r="O262" i="3" s="1"/>
  <c r="P300" i="1"/>
  <c r="P262" i="3" s="1"/>
  <c r="Q300" i="1"/>
  <c r="Q262" i="3" s="1"/>
  <c r="M301" i="1"/>
  <c r="M263" i="3" s="1"/>
  <c r="N301" i="1"/>
  <c r="N263" i="3" s="1"/>
  <c r="O301" i="1"/>
  <c r="O263" i="3" s="1"/>
  <c r="P301" i="1"/>
  <c r="P263" i="3" s="1"/>
  <c r="Q301" i="1"/>
  <c r="Q263" i="3" s="1"/>
  <c r="R294" i="1"/>
  <c r="R295" i="1"/>
  <c r="R296" i="1"/>
  <c r="R297" i="1"/>
  <c r="R298" i="1"/>
  <c r="R299" i="1"/>
  <c r="R300" i="1"/>
  <c r="R301" i="1"/>
  <c r="L288" i="1"/>
  <c r="M283" i="1"/>
  <c r="M154" i="3" s="1"/>
  <c r="N283" i="1"/>
  <c r="N154" i="3" s="1"/>
  <c r="O283" i="1"/>
  <c r="O154" i="3" s="1"/>
  <c r="P283" i="1"/>
  <c r="P154" i="3" s="1"/>
  <c r="Q283" i="1"/>
  <c r="M284" i="1"/>
  <c r="M252" i="3" s="1"/>
  <c r="N284" i="1"/>
  <c r="N252" i="3" s="1"/>
  <c r="O284" i="1"/>
  <c r="O252" i="3" s="1"/>
  <c r="P284" i="1"/>
  <c r="P252" i="3" s="1"/>
  <c r="Q284" i="1"/>
  <c r="M285" i="1"/>
  <c r="M155" i="3" s="1"/>
  <c r="N285" i="1"/>
  <c r="O285" i="1"/>
  <c r="O155" i="3" s="1"/>
  <c r="P285" i="1"/>
  <c r="P155" i="3" s="1"/>
  <c r="Q285" i="1"/>
  <c r="M286" i="1"/>
  <c r="N286" i="1"/>
  <c r="N253" i="3" s="1"/>
  <c r="O286" i="1"/>
  <c r="O253" i="3" s="1"/>
  <c r="P286" i="1"/>
  <c r="P253" i="3" s="1"/>
  <c r="Q286" i="1"/>
  <c r="M287" i="1"/>
  <c r="M254" i="3" s="1"/>
  <c r="N287" i="1"/>
  <c r="N254" i="3" s="1"/>
  <c r="O287" i="1"/>
  <c r="O254" i="3" s="1"/>
  <c r="P287" i="1"/>
  <c r="P254" i="3" s="1"/>
  <c r="Q287" i="1"/>
  <c r="Q254" i="3" s="1"/>
  <c r="R284" i="1"/>
  <c r="R285" i="1"/>
  <c r="R286" i="1"/>
  <c r="R287" i="1"/>
  <c r="L278" i="1"/>
  <c r="M272" i="1"/>
  <c r="M149" i="3" s="1"/>
  <c r="N272" i="1"/>
  <c r="N149" i="3" s="1"/>
  <c r="O272" i="1"/>
  <c r="O149" i="3" s="1"/>
  <c r="P272" i="1"/>
  <c r="P149" i="3" s="1"/>
  <c r="Q272" i="1"/>
  <c r="M273" i="1"/>
  <c r="M150" i="3" s="1"/>
  <c r="N273" i="1"/>
  <c r="N150" i="3" s="1"/>
  <c r="O273" i="1"/>
  <c r="O150" i="3" s="1"/>
  <c r="P273" i="1"/>
  <c r="P150" i="3" s="1"/>
  <c r="Q273" i="1"/>
  <c r="Q150" i="3" s="1"/>
  <c r="M274" i="1"/>
  <c r="M151" i="3" s="1"/>
  <c r="N274" i="1"/>
  <c r="N151" i="3" s="1"/>
  <c r="O274" i="1"/>
  <c r="O151" i="3" s="1"/>
  <c r="P274" i="1"/>
  <c r="P151" i="3" s="1"/>
  <c r="Q274" i="1"/>
  <c r="Q151" i="3" s="1"/>
  <c r="M275" i="1"/>
  <c r="M152" i="3" s="1"/>
  <c r="N275" i="1"/>
  <c r="N152" i="3" s="1"/>
  <c r="O275" i="1"/>
  <c r="O152" i="3" s="1"/>
  <c r="P275" i="1"/>
  <c r="P152" i="3" s="1"/>
  <c r="Q275" i="1"/>
  <c r="Q152" i="3" s="1"/>
  <c r="M276" i="1"/>
  <c r="M153" i="3" s="1"/>
  <c r="N276" i="1"/>
  <c r="N153" i="3" s="1"/>
  <c r="O276" i="1"/>
  <c r="O153" i="3" s="1"/>
  <c r="P276" i="1"/>
  <c r="P153" i="3" s="1"/>
  <c r="Q276" i="1"/>
  <c r="Q153" i="3" s="1"/>
  <c r="M277" i="1"/>
  <c r="M251" i="3" s="1"/>
  <c r="N277" i="1"/>
  <c r="N251" i="3" s="1"/>
  <c r="O277" i="1"/>
  <c r="O251" i="3" s="1"/>
  <c r="P277" i="1"/>
  <c r="P251" i="3" s="1"/>
  <c r="Q277" i="1"/>
  <c r="R273" i="1"/>
  <c r="R274" i="1"/>
  <c r="R275" i="1"/>
  <c r="R276" i="1"/>
  <c r="R277" i="1"/>
  <c r="L267" i="1"/>
  <c r="M263" i="1"/>
  <c r="M146" i="3" s="1"/>
  <c r="N263" i="1"/>
  <c r="N146" i="3" s="1"/>
  <c r="O263" i="1"/>
  <c r="O146" i="3" s="1"/>
  <c r="P263" i="1"/>
  <c r="P146" i="3" s="1"/>
  <c r="Q263" i="1"/>
  <c r="M264" i="1"/>
  <c r="M147" i="3" s="1"/>
  <c r="N264" i="1"/>
  <c r="N147" i="3" s="1"/>
  <c r="O264" i="1"/>
  <c r="O147" i="3" s="1"/>
  <c r="P264" i="1"/>
  <c r="P147" i="3" s="1"/>
  <c r="Q264" i="1"/>
  <c r="Q147" i="3" s="1"/>
  <c r="M265" i="1"/>
  <c r="M148" i="3" s="1"/>
  <c r="N265" i="1"/>
  <c r="N148" i="3" s="1"/>
  <c r="O265" i="1"/>
  <c r="O148" i="3" s="1"/>
  <c r="P265" i="1"/>
  <c r="P148" i="3" s="1"/>
  <c r="Q265" i="1"/>
  <c r="Q148" i="3" s="1"/>
  <c r="M266" i="1"/>
  <c r="M250" i="3" s="1"/>
  <c r="N266" i="1"/>
  <c r="N250" i="3" s="1"/>
  <c r="O266" i="1"/>
  <c r="O250" i="3" s="1"/>
  <c r="P266" i="1"/>
  <c r="P250" i="3" s="1"/>
  <c r="Q266" i="1"/>
  <c r="R264" i="1"/>
  <c r="R265" i="1"/>
  <c r="R266" i="1"/>
  <c r="L258" i="1"/>
  <c r="M253" i="1"/>
  <c r="M247" i="3" s="1"/>
  <c r="N253" i="1"/>
  <c r="N247" i="3" s="1"/>
  <c r="O253" i="1"/>
  <c r="O247" i="3" s="1"/>
  <c r="P253" i="1"/>
  <c r="P247" i="3" s="1"/>
  <c r="Q253" i="1"/>
  <c r="M254" i="1"/>
  <c r="M248" i="3" s="1"/>
  <c r="N254" i="1"/>
  <c r="N248" i="3" s="1"/>
  <c r="O254" i="1"/>
  <c r="O248" i="3" s="1"/>
  <c r="P254" i="1"/>
  <c r="P248" i="3" s="1"/>
  <c r="Q254" i="1"/>
  <c r="Q248" i="3" s="1"/>
  <c r="M255" i="1"/>
  <c r="M249" i="3" s="1"/>
  <c r="N255" i="1"/>
  <c r="N249" i="3" s="1"/>
  <c r="O255" i="1"/>
  <c r="O249" i="3" s="1"/>
  <c r="P255" i="1"/>
  <c r="P249" i="3" s="1"/>
  <c r="Q255" i="1"/>
  <c r="Q249" i="3" s="1"/>
  <c r="M256" i="1"/>
  <c r="M318" i="3" s="1"/>
  <c r="N256" i="1"/>
  <c r="N318" i="3" s="1"/>
  <c r="O256" i="1"/>
  <c r="O318" i="3" s="1"/>
  <c r="P256" i="1"/>
  <c r="P318" i="3" s="1"/>
  <c r="Q256" i="1"/>
  <c r="M257" i="1"/>
  <c r="M319" i="3" s="1"/>
  <c r="N257" i="1"/>
  <c r="N319" i="3" s="1"/>
  <c r="O257" i="1"/>
  <c r="O319" i="3" s="1"/>
  <c r="P257" i="1"/>
  <c r="P319" i="3" s="1"/>
  <c r="Q257" i="1"/>
  <c r="Q319" i="3" s="1"/>
  <c r="R254" i="1"/>
  <c r="R255" i="1"/>
  <c r="R256" i="1"/>
  <c r="R257" i="1"/>
  <c r="L247" i="1"/>
  <c r="M242" i="1"/>
  <c r="M141" i="3" s="1"/>
  <c r="N242" i="1"/>
  <c r="N141" i="3" s="1"/>
  <c r="O242" i="1"/>
  <c r="O141" i="3" s="1"/>
  <c r="P242" i="1"/>
  <c r="P141" i="3" s="1"/>
  <c r="Q242" i="1"/>
  <c r="M243" i="1"/>
  <c r="M142" i="3" s="1"/>
  <c r="N243" i="1"/>
  <c r="N142" i="3" s="1"/>
  <c r="O243" i="1"/>
  <c r="O142" i="3" s="1"/>
  <c r="P243" i="1"/>
  <c r="P142" i="3" s="1"/>
  <c r="Q243" i="1"/>
  <c r="Q142" i="3" s="1"/>
  <c r="M244" i="1"/>
  <c r="M143" i="3" s="1"/>
  <c r="N244" i="1"/>
  <c r="N143" i="3" s="1"/>
  <c r="O244" i="1"/>
  <c r="O143" i="3" s="1"/>
  <c r="P244" i="1"/>
  <c r="P143" i="3" s="1"/>
  <c r="Q244" i="1"/>
  <c r="Q143" i="3" s="1"/>
  <c r="M245" i="1"/>
  <c r="M144" i="3" s="1"/>
  <c r="N245" i="1"/>
  <c r="N144" i="3" s="1"/>
  <c r="O245" i="1"/>
  <c r="O144" i="3" s="1"/>
  <c r="P245" i="1"/>
  <c r="P144" i="3" s="1"/>
  <c r="Q245" i="1"/>
  <c r="Q144" i="3" s="1"/>
  <c r="M246" i="1"/>
  <c r="M145" i="3" s="1"/>
  <c r="N246" i="1"/>
  <c r="N145" i="3" s="1"/>
  <c r="O246" i="1"/>
  <c r="O145" i="3" s="1"/>
  <c r="P246" i="1"/>
  <c r="P145" i="3" s="1"/>
  <c r="Q246" i="1"/>
  <c r="Q145" i="3" s="1"/>
  <c r="R243" i="1"/>
  <c r="R244" i="1"/>
  <c r="R245" i="1"/>
  <c r="R246" i="1"/>
  <c r="L240" i="1"/>
  <c r="M238" i="1"/>
  <c r="M139" i="3" s="1"/>
  <c r="N238" i="1"/>
  <c r="N139" i="3" s="1"/>
  <c r="O238" i="1"/>
  <c r="P238" i="1"/>
  <c r="P139" i="3" s="1"/>
  <c r="Q238" i="1"/>
  <c r="M239" i="1"/>
  <c r="N239" i="1"/>
  <c r="N140" i="3" s="1"/>
  <c r="O239" i="1"/>
  <c r="O140" i="3" s="1"/>
  <c r="P239" i="1"/>
  <c r="P140" i="3" s="1"/>
  <c r="Q239" i="1"/>
  <c r="R239" i="1"/>
  <c r="L236" i="1"/>
  <c r="M227" i="1"/>
  <c r="M130" i="3" s="1"/>
  <c r="N227" i="1"/>
  <c r="N130" i="3" s="1"/>
  <c r="O227" i="1"/>
  <c r="O130" i="3" s="1"/>
  <c r="P227" i="1"/>
  <c r="P130" i="3" s="1"/>
  <c r="Q227" i="1"/>
  <c r="M228" i="1"/>
  <c r="M131" i="3" s="1"/>
  <c r="N228" i="1"/>
  <c r="N131" i="3" s="1"/>
  <c r="O228" i="1"/>
  <c r="O131" i="3" s="1"/>
  <c r="P228" i="1"/>
  <c r="P131" i="3" s="1"/>
  <c r="Q228" i="1"/>
  <c r="Q131" i="3" s="1"/>
  <c r="M229" i="1"/>
  <c r="M132" i="3" s="1"/>
  <c r="N229" i="1"/>
  <c r="N132" i="3" s="1"/>
  <c r="O229" i="1"/>
  <c r="O132" i="3" s="1"/>
  <c r="P229" i="1"/>
  <c r="P132" i="3" s="1"/>
  <c r="Q229" i="1"/>
  <c r="Q132" i="3" s="1"/>
  <c r="M230" i="1"/>
  <c r="M133" i="3" s="1"/>
  <c r="N230" i="1"/>
  <c r="N133" i="3" s="1"/>
  <c r="O230" i="1"/>
  <c r="O133" i="3" s="1"/>
  <c r="P230" i="1"/>
  <c r="P133" i="3" s="1"/>
  <c r="Q230" i="1"/>
  <c r="Q133" i="3" s="1"/>
  <c r="M231" i="1"/>
  <c r="M134" i="3" s="1"/>
  <c r="N231" i="1"/>
  <c r="N134" i="3" s="1"/>
  <c r="O231" i="1"/>
  <c r="O134" i="3" s="1"/>
  <c r="P231" i="1"/>
  <c r="P134" i="3" s="1"/>
  <c r="Q231" i="1"/>
  <c r="Q134" i="3" s="1"/>
  <c r="M232" i="1"/>
  <c r="M135" i="3" s="1"/>
  <c r="N232" i="1"/>
  <c r="N135" i="3" s="1"/>
  <c r="O232" i="1"/>
  <c r="O135" i="3" s="1"/>
  <c r="P232" i="1"/>
  <c r="P135" i="3" s="1"/>
  <c r="Q232" i="1"/>
  <c r="Q135" i="3" s="1"/>
  <c r="M233" i="1"/>
  <c r="M136" i="3" s="1"/>
  <c r="N233" i="1"/>
  <c r="N136" i="3" s="1"/>
  <c r="O233" i="1"/>
  <c r="O136" i="3" s="1"/>
  <c r="P233" i="1"/>
  <c r="P136" i="3" s="1"/>
  <c r="Q233" i="1"/>
  <c r="Q136" i="3" s="1"/>
  <c r="M234" i="1"/>
  <c r="M137" i="3" s="1"/>
  <c r="N234" i="1"/>
  <c r="N137" i="3" s="1"/>
  <c r="O234" i="1"/>
  <c r="O137" i="3" s="1"/>
  <c r="P234" i="1"/>
  <c r="P137" i="3" s="1"/>
  <c r="Q234" i="1"/>
  <c r="Q137" i="3" s="1"/>
  <c r="M235" i="1"/>
  <c r="M138" i="3" s="1"/>
  <c r="N235" i="1"/>
  <c r="N138" i="3" s="1"/>
  <c r="O235" i="1"/>
  <c r="O138" i="3" s="1"/>
  <c r="P235" i="1"/>
  <c r="P138" i="3" s="1"/>
  <c r="Q235" i="1"/>
  <c r="Q138" i="3" s="1"/>
  <c r="R228" i="1"/>
  <c r="R229" i="1"/>
  <c r="R230" i="1"/>
  <c r="R231" i="1"/>
  <c r="R232" i="1"/>
  <c r="R233" i="1"/>
  <c r="R234" i="1"/>
  <c r="R235" i="1"/>
  <c r="L225" i="1"/>
  <c r="M219" i="1"/>
  <c r="M124" i="3" s="1"/>
  <c r="N219" i="1"/>
  <c r="N124" i="3" s="1"/>
  <c r="O219" i="1"/>
  <c r="O124" i="3" s="1"/>
  <c r="P219" i="1"/>
  <c r="P124" i="3" s="1"/>
  <c r="Q219" i="1"/>
  <c r="M220" i="1"/>
  <c r="M125" i="3" s="1"/>
  <c r="N220" i="1"/>
  <c r="N125" i="3" s="1"/>
  <c r="O220" i="1"/>
  <c r="O125" i="3" s="1"/>
  <c r="P220" i="1"/>
  <c r="P125" i="3" s="1"/>
  <c r="Q220" i="1"/>
  <c r="Q125" i="3" s="1"/>
  <c r="M221" i="1"/>
  <c r="M126" i="3" s="1"/>
  <c r="N221" i="1"/>
  <c r="N126" i="3" s="1"/>
  <c r="O221" i="1"/>
  <c r="O126" i="3" s="1"/>
  <c r="P221" i="1"/>
  <c r="P126" i="3" s="1"/>
  <c r="Q221" i="1"/>
  <c r="Q126" i="3" s="1"/>
  <c r="M222" i="1"/>
  <c r="M127" i="3" s="1"/>
  <c r="N222" i="1"/>
  <c r="N127" i="3" s="1"/>
  <c r="O222" i="1"/>
  <c r="O127" i="3" s="1"/>
  <c r="P222" i="1"/>
  <c r="P127" i="3" s="1"/>
  <c r="Q222" i="1"/>
  <c r="Q127" i="3" s="1"/>
  <c r="M223" i="1"/>
  <c r="M128" i="3" s="1"/>
  <c r="N223" i="1"/>
  <c r="N128" i="3" s="1"/>
  <c r="O223" i="1"/>
  <c r="O128" i="3" s="1"/>
  <c r="P223" i="1"/>
  <c r="P128" i="3" s="1"/>
  <c r="Q223" i="1"/>
  <c r="Q128" i="3" s="1"/>
  <c r="M224" i="1"/>
  <c r="M129" i="3" s="1"/>
  <c r="N224" i="1"/>
  <c r="N129" i="3" s="1"/>
  <c r="O224" i="1"/>
  <c r="O129" i="3" s="1"/>
  <c r="P224" i="1"/>
  <c r="P129" i="3" s="1"/>
  <c r="Q224" i="1"/>
  <c r="Q129" i="3" s="1"/>
  <c r="R220" i="1"/>
  <c r="R221" i="1"/>
  <c r="R222" i="1"/>
  <c r="R223" i="1"/>
  <c r="R224" i="1"/>
  <c r="L214" i="1"/>
  <c r="M212" i="1"/>
  <c r="M122" i="3" s="1"/>
  <c r="N212" i="1"/>
  <c r="N122" i="3" s="1"/>
  <c r="O212" i="1"/>
  <c r="P212" i="1"/>
  <c r="Q212" i="1"/>
  <c r="M213" i="1"/>
  <c r="N213" i="1"/>
  <c r="O213" i="1"/>
  <c r="O123" i="3" s="1"/>
  <c r="P213" i="1"/>
  <c r="P123" i="3" s="1"/>
  <c r="Q213" i="1"/>
  <c r="R213" i="1"/>
  <c r="L207" i="1"/>
  <c r="M205" i="1"/>
  <c r="N205" i="1"/>
  <c r="O205" i="1"/>
  <c r="O120" i="3" s="1"/>
  <c r="P205" i="1"/>
  <c r="P120" i="3" s="1"/>
  <c r="Q205" i="1"/>
  <c r="M206" i="1"/>
  <c r="M121" i="3" s="1"/>
  <c r="N206" i="1"/>
  <c r="N121" i="3" s="1"/>
  <c r="O206" i="1"/>
  <c r="P206" i="1"/>
  <c r="P121" i="3" s="1"/>
  <c r="Q206" i="1"/>
  <c r="Q121" i="3" s="1"/>
  <c r="R206" i="1"/>
  <c r="L199" i="1"/>
  <c r="M193" i="1"/>
  <c r="M114" i="3" s="1"/>
  <c r="N193" i="1"/>
  <c r="N114" i="3" s="1"/>
  <c r="O193" i="1"/>
  <c r="O114" i="3" s="1"/>
  <c r="P193" i="1"/>
  <c r="P114" i="3" s="1"/>
  <c r="Q193" i="1"/>
  <c r="M194" i="1"/>
  <c r="M115" i="3" s="1"/>
  <c r="N194" i="1"/>
  <c r="N115" i="3" s="1"/>
  <c r="O194" i="1"/>
  <c r="O115" i="3" s="1"/>
  <c r="P194" i="1"/>
  <c r="P115" i="3" s="1"/>
  <c r="Q194" i="1"/>
  <c r="Q115" i="3" s="1"/>
  <c r="M195" i="1"/>
  <c r="M116" i="3" s="1"/>
  <c r="N195" i="1"/>
  <c r="N116" i="3" s="1"/>
  <c r="O195" i="1"/>
  <c r="O116" i="3" s="1"/>
  <c r="P195" i="1"/>
  <c r="P116" i="3" s="1"/>
  <c r="Q195" i="1"/>
  <c r="Q116" i="3" s="1"/>
  <c r="M196" i="1"/>
  <c r="M117" i="3" s="1"/>
  <c r="N196" i="1"/>
  <c r="N117" i="3" s="1"/>
  <c r="O196" i="1"/>
  <c r="O117" i="3" s="1"/>
  <c r="P196" i="1"/>
  <c r="P117" i="3" s="1"/>
  <c r="Q196" i="1"/>
  <c r="Q117" i="3" s="1"/>
  <c r="M197" i="1"/>
  <c r="M118" i="3" s="1"/>
  <c r="N197" i="1"/>
  <c r="N118" i="3" s="1"/>
  <c r="O197" i="1"/>
  <c r="O118" i="3" s="1"/>
  <c r="P197" i="1"/>
  <c r="P118" i="3" s="1"/>
  <c r="Q197" i="1"/>
  <c r="Q118" i="3" s="1"/>
  <c r="M198" i="1"/>
  <c r="M119" i="3" s="1"/>
  <c r="N198" i="1"/>
  <c r="N119" i="3" s="1"/>
  <c r="O198" i="1"/>
  <c r="O119" i="3" s="1"/>
  <c r="P198" i="1"/>
  <c r="P119" i="3" s="1"/>
  <c r="Q198" i="1"/>
  <c r="Q119" i="3" s="1"/>
  <c r="R194" i="1"/>
  <c r="R195" i="1"/>
  <c r="R196" i="1"/>
  <c r="R197" i="1"/>
  <c r="R198" i="1"/>
  <c r="L191" i="1"/>
  <c r="M183" i="1"/>
  <c r="M57" i="3" s="1"/>
  <c r="N183" i="1"/>
  <c r="N57" i="3" s="1"/>
  <c r="O183" i="1"/>
  <c r="O57" i="3" s="1"/>
  <c r="P183" i="1"/>
  <c r="P57" i="3" s="1"/>
  <c r="Q183" i="1"/>
  <c r="Q57" i="3" s="1"/>
  <c r="M184" i="1"/>
  <c r="M58" i="3" s="1"/>
  <c r="N184" i="1"/>
  <c r="N58" i="3" s="1"/>
  <c r="O184" i="1"/>
  <c r="O58" i="3" s="1"/>
  <c r="P184" i="1"/>
  <c r="P58" i="3" s="1"/>
  <c r="Q184" i="1"/>
  <c r="Q58" i="3" s="1"/>
  <c r="M185" i="1"/>
  <c r="M59" i="3" s="1"/>
  <c r="N185" i="1"/>
  <c r="N59" i="3" s="1"/>
  <c r="O185" i="1"/>
  <c r="O59" i="3" s="1"/>
  <c r="P185" i="1"/>
  <c r="P59" i="3" s="1"/>
  <c r="Q185" i="1"/>
  <c r="Q59" i="3" s="1"/>
  <c r="M186" i="1"/>
  <c r="M60" i="3" s="1"/>
  <c r="N186" i="1"/>
  <c r="N60" i="3" s="1"/>
  <c r="O186" i="1"/>
  <c r="O60" i="3" s="1"/>
  <c r="P186" i="1"/>
  <c r="P60" i="3" s="1"/>
  <c r="Q186" i="1"/>
  <c r="Q60" i="3" s="1"/>
  <c r="M187" i="1"/>
  <c r="M61" i="3" s="1"/>
  <c r="N187" i="1"/>
  <c r="N61" i="3" s="1"/>
  <c r="O187" i="1"/>
  <c r="O61" i="3" s="1"/>
  <c r="P187" i="1"/>
  <c r="P61" i="3" s="1"/>
  <c r="Q187" i="1"/>
  <c r="Q61" i="3" s="1"/>
  <c r="M188" i="1"/>
  <c r="M62" i="3" s="1"/>
  <c r="N188" i="1"/>
  <c r="N62" i="3" s="1"/>
  <c r="O188" i="1"/>
  <c r="O62" i="3" s="1"/>
  <c r="P188" i="1"/>
  <c r="P62" i="3" s="1"/>
  <c r="Q188" i="1"/>
  <c r="Q62" i="3" s="1"/>
  <c r="M189" i="1"/>
  <c r="M63" i="3" s="1"/>
  <c r="N189" i="1"/>
  <c r="N63" i="3" s="1"/>
  <c r="O189" i="1"/>
  <c r="O63" i="3" s="1"/>
  <c r="P189" i="1"/>
  <c r="P63" i="3" s="1"/>
  <c r="Q189" i="1"/>
  <c r="Q63" i="3" s="1"/>
  <c r="M190" i="1"/>
  <c r="M113" i="3" s="1"/>
  <c r="N190" i="1"/>
  <c r="N113" i="3" s="1"/>
  <c r="O190" i="1"/>
  <c r="O113" i="3" s="1"/>
  <c r="P190" i="1"/>
  <c r="P113" i="3" s="1"/>
  <c r="Q190" i="1"/>
  <c r="R184" i="1"/>
  <c r="R58" i="3" s="1"/>
  <c r="R185" i="1"/>
  <c r="R59" i="3" s="1"/>
  <c r="R186" i="1"/>
  <c r="R60" i="3" s="1"/>
  <c r="R187" i="1"/>
  <c r="R61" i="3" s="1"/>
  <c r="R188" i="1"/>
  <c r="R62" i="3" s="1"/>
  <c r="R189" i="1"/>
  <c r="R63" i="3" s="1"/>
  <c r="R190" i="1"/>
  <c r="L178" i="1"/>
  <c r="M169" i="1"/>
  <c r="M104" i="3" s="1"/>
  <c r="N169" i="1"/>
  <c r="N104" i="3" s="1"/>
  <c r="O169" i="1"/>
  <c r="O104" i="3" s="1"/>
  <c r="P169" i="1"/>
  <c r="P104" i="3" s="1"/>
  <c r="Q169" i="1"/>
  <c r="M170" i="1"/>
  <c r="M105" i="3" s="1"/>
  <c r="N170" i="1"/>
  <c r="N105" i="3" s="1"/>
  <c r="O170" i="1"/>
  <c r="O105" i="3" s="1"/>
  <c r="P170" i="1"/>
  <c r="P105" i="3" s="1"/>
  <c r="Q170" i="1"/>
  <c r="Q105" i="3" s="1"/>
  <c r="M171" i="1"/>
  <c r="M106" i="3" s="1"/>
  <c r="N171" i="1"/>
  <c r="N106" i="3" s="1"/>
  <c r="O171" i="1"/>
  <c r="O106" i="3" s="1"/>
  <c r="P171" i="1"/>
  <c r="P106" i="3" s="1"/>
  <c r="Q171" i="1"/>
  <c r="Q106" i="3" s="1"/>
  <c r="M172" i="1"/>
  <c r="M107" i="3" s="1"/>
  <c r="N172" i="1"/>
  <c r="N107" i="3" s="1"/>
  <c r="O172" i="1"/>
  <c r="O107" i="3" s="1"/>
  <c r="P172" i="1"/>
  <c r="P107" i="3" s="1"/>
  <c r="Q172" i="1"/>
  <c r="Q107" i="3" s="1"/>
  <c r="M173" i="1"/>
  <c r="M108" i="3" s="1"/>
  <c r="N173" i="1"/>
  <c r="N108" i="3" s="1"/>
  <c r="O173" i="1"/>
  <c r="O108" i="3" s="1"/>
  <c r="P173" i="1"/>
  <c r="P108" i="3" s="1"/>
  <c r="Q173" i="1"/>
  <c r="Q108" i="3" s="1"/>
  <c r="M174" i="1"/>
  <c r="M109" i="3" s="1"/>
  <c r="N174" i="1"/>
  <c r="N109" i="3" s="1"/>
  <c r="O174" i="1"/>
  <c r="O109" i="3" s="1"/>
  <c r="P174" i="1"/>
  <c r="P109" i="3" s="1"/>
  <c r="Q174" i="1"/>
  <c r="Q109" i="3" s="1"/>
  <c r="M175" i="1"/>
  <c r="M110" i="3" s="1"/>
  <c r="N175" i="1"/>
  <c r="N110" i="3" s="1"/>
  <c r="O175" i="1"/>
  <c r="O110" i="3" s="1"/>
  <c r="P175" i="1"/>
  <c r="P110" i="3" s="1"/>
  <c r="Q175" i="1"/>
  <c r="Q110" i="3" s="1"/>
  <c r="M176" i="1"/>
  <c r="M111" i="3" s="1"/>
  <c r="N176" i="1"/>
  <c r="N111" i="3" s="1"/>
  <c r="O176" i="1"/>
  <c r="O111" i="3" s="1"/>
  <c r="P176" i="1"/>
  <c r="P111" i="3" s="1"/>
  <c r="Q176" i="1"/>
  <c r="Q111" i="3" s="1"/>
  <c r="M177" i="1"/>
  <c r="M112" i="3" s="1"/>
  <c r="N177" i="1"/>
  <c r="N112" i="3" s="1"/>
  <c r="O177" i="1"/>
  <c r="O112" i="3" s="1"/>
  <c r="P177" i="1"/>
  <c r="P112" i="3" s="1"/>
  <c r="Q177" i="1"/>
  <c r="Q112" i="3" s="1"/>
  <c r="R170" i="1"/>
  <c r="R171" i="1"/>
  <c r="R172" i="1"/>
  <c r="R173" i="1"/>
  <c r="R174" i="1"/>
  <c r="R175" i="1"/>
  <c r="R176" i="1"/>
  <c r="R177" i="1"/>
  <c r="L164" i="1"/>
  <c r="M156" i="1"/>
  <c r="M49" i="3" s="1"/>
  <c r="N156" i="1"/>
  <c r="N49" i="3" s="1"/>
  <c r="O156" i="1"/>
  <c r="O49" i="3" s="1"/>
  <c r="P156" i="1"/>
  <c r="P49" i="3" s="1"/>
  <c r="Q156" i="1"/>
  <c r="Q49" i="3" s="1"/>
  <c r="M157" i="1"/>
  <c r="M50" i="3" s="1"/>
  <c r="N157" i="1"/>
  <c r="N50" i="3" s="1"/>
  <c r="O157" i="1"/>
  <c r="O50" i="3" s="1"/>
  <c r="P157" i="1"/>
  <c r="P50" i="3" s="1"/>
  <c r="Q157" i="1"/>
  <c r="Q50" i="3" s="1"/>
  <c r="M158" i="1"/>
  <c r="M51" i="3" s="1"/>
  <c r="N158" i="1"/>
  <c r="N51" i="3" s="1"/>
  <c r="O158" i="1"/>
  <c r="O51" i="3" s="1"/>
  <c r="P158" i="1"/>
  <c r="P51" i="3" s="1"/>
  <c r="Q158" i="1"/>
  <c r="Q51" i="3" s="1"/>
  <c r="M159" i="1"/>
  <c r="M52" i="3" s="1"/>
  <c r="N159" i="1"/>
  <c r="N52" i="3" s="1"/>
  <c r="O159" i="1"/>
  <c r="O52" i="3" s="1"/>
  <c r="P159" i="1"/>
  <c r="P52" i="3" s="1"/>
  <c r="Q159" i="1"/>
  <c r="Q52" i="3" s="1"/>
  <c r="M160" i="1"/>
  <c r="M53" i="3" s="1"/>
  <c r="N160" i="1"/>
  <c r="N53" i="3" s="1"/>
  <c r="O160" i="1"/>
  <c r="O53" i="3" s="1"/>
  <c r="P160" i="1"/>
  <c r="P53" i="3" s="1"/>
  <c r="Q160" i="1"/>
  <c r="Q53" i="3" s="1"/>
  <c r="M161" i="1"/>
  <c r="M54" i="3" s="1"/>
  <c r="N161" i="1"/>
  <c r="N54" i="3" s="1"/>
  <c r="O161" i="1"/>
  <c r="O54" i="3" s="1"/>
  <c r="P161" i="1"/>
  <c r="P54" i="3" s="1"/>
  <c r="Q161" i="1"/>
  <c r="Q54" i="3" s="1"/>
  <c r="M162" i="1"/>
  <c r="M55" i="3" s="1"/>
  <c r="N162" i="1"/>
  <c r="N55" i="3" s="1"/>
  <c r="O162" i="1"/>
  <c r="O55" i="3" s="1"/>
  <c r="P162" i="1"/>
  <c r="P55" i="3" s="1"/>
  <c r="Q162" i="1"/>
  <c r="Q55" i="3" s="1"/>
  <c r="M163" i="1"/>
  <c r="M56" i="3" s="1"/>
  <c r="N163" i="1"/>
  <c r="N56" i="3" s="1"/>
  <c r="O163" i="1"/>
  <c r="O56" i="3" s="1"/>
  <c r="P163" i="1"/>
  <c r="P56" i="3" s="1"/>
  <c r="Q163" i="1"/>
  <c r="Q56" i="3" s="1"/>
  <c r="R157" i="1"/>
  <c r="R50" i="3" s="1"/>
  <c r="R158" i="1"/>
  <c r="R51" i="3" s="1"/>
  <c r="R159" i="1"/>
  <c r="R52" i="3" s="1"/>
  <c r="R160" i="1"/>
  <c r="R53" i="3" s="1"/>
  <c r="R161" i="1"/>
  <c r="R54" i="3" s="1"/>
  <c r="R162" i="1"/>
  <c r="R55" i="3" s="1"/>
  <c r="R163" i="1"/>
  <c r="R56" i="3" s="1"/>
  <c r="L151" i="1"/>
  <c r="M141" i="1"/>
  <c r="N141" i="1"/>
  <c r="O141" i="1"/>
  <c r="P141" i="1"/>
  <c r="Q141" i="1"/>
  <c r="M142" i="1"/>
  <c r="M238" i="3" s="1"/>
  <c r="N142" i="1"/>
  <c r="N238" i="3" s="1"/>
  <c r="O142" i="1"/>
  <c r="O238" i="3" s="1"/>
  <c r="P142" i="1"/>
  <c r="P238" i="3" s="1"/>
  <c r="Q142" i="1"/>
  <c r="M143" i="1"/>
  <c r="M239" i="3" s="1"/>
  <c r="N143" i="1"/>
  <c r="N239" i="3" s="1"/>
  <c r="O143" i="1"/>
  <c r="O239" i="3" s="1"/>
  <c r="P143" i="1"/>
  <c r="P239" i="3" s="1"/>
  <c r="Q143" i="1"/>
  <c r="Q239" i="3" s="1"/>
  <c r="M144" i="1"/>
  <c r="M240" i="3" s="1"/>
  <c r="N144" i="1"/>
  <c r="N240" i="3" s="1"/>
  <c r="O144" i="1"/>
  <c r="O240" i="3" s="1"/>
  <c r="P144" i="1"/>
  <c r="P240" i="3" s="1"/>
  <c r="Q144" i="1"/>
  <c r="Q240" i="3" s="1"/>
  <c r="M145" i="1"/>
  <c r="M241" i="3" s="1"/>
  <c r="N145" i="1"/>
  <c r="N241" i="3" s="1"/>
  <c r="O145" i="1"/>
  <c r="O241" i="3" s="1"/>
  <c r="P145" i="1"/>
  <c r="P241" i="3" s="1"/>
  <c r="Q145" i="1"/>
  <c r="Q241" i="3" s="1"/>
  <c r="M146" i="1"/>
  <c r="M242" i="3" s="1"/>
  <c r="N146" i="1"/>
  <c r="N242" i="3" s="1"/>
  <c r="O146" i="1"/>
  <c r="O242" i="3" s="1"/>
  <c r="P146" i="1"/>
  <c r="P242" i="3" s="1"/>
  <c r="Q146" i="1"/>
  <c r="Q242" i="3" s="1"/>
  <c r="M147" i="1"/>
  <c r="M243" i="3" s="1"/>
  <c r="N147" i="1"/>
  <c r="N243" i="3" s="1"/>
  <c r="O147" i="1"/>
  <c r="O243" i="3" s="1"/>
  <c r="P147" i="1"/>
  <c r="P243" i="3" s="1"/>
  <c r="Q147" i="1"/>
  <c r="Q243" i="3" s="1"/>
  <c r="M148" i="1"/>
  <c r="M244" i="3" s="1"/>
  <c r="N148" i="1"/>
  <c r="N244" i="3" s="1"/>
  <c r="O148" i="1"/>
  <c r="O244" i="3" s="1"/>
  <c r="P148" i="1"/>
  <c r="P244" i="3" s="1"/>
  <c r="Q148" i="1"/>
  <c r="Q244" i="3" s="1"/>
  <c r="M149" i="1"/>
  <c r="M245" i="3" s="1"/>
  <c r="N149" i="1"/>
  <c r="N245" i="3" s="1"/>
  <c r="O149" i="1"/>
  <c r="O245" i="3" s="1"/>
  <c r="P149" i="1"/>
  <c r="P245" i="3" s="1"/>
  <c r="Q149" i="1"/>
  <c r="Q245" i="3" s="1"/>
  <c r="M150" i="1"/>
  <c r="M246" i="3" s="1"/>
  <c r="N150" i="1"/>
  <c r="N246" i="3" s="1"/>
  <c r="O150" i="1"/>
  <c r="O246" i="3" s="1"/>
  <c r="P150" i="1"/>
  <c r="P246" i="3" s="1"/>
  <c r="Q150" i="1"/>
  <c r="Q246" i="3" s="1"/>
  <c r="R142" i="1"/>
  <c r="R143" i="1"/>
  <c r="R144" i="1"/>
  <c r="R145" i="1"/>
  <c r="R146" i="1"/>
  <c r="R147" i="1"/>
  <c r="R148" i="1"/>
  <c r="R149" i="1"/>
  <c r="R150" i="1"/>
  <c r="L135" i="1"/>
  <c r="M131" i="1"/>
  <c r="M231" i="3" s="1"/>
  <c r="N131" i="1"/>
  <c r="N231" i="3" s="1"/>
  <c r="O131" i="1"/>
  <c r="O231" i="3" s="1"/>
  <c r="P131" i="1"/>
  <c r="P231" i="3" s="1"/>
  <c r="Q131" i="1"/>
  <c r="M132" i="1"/>
  <c r="M232" i="3" s="1"/>
  <c r="N132" i="1"/>
  <c r="N232" i="3" s="1"/>
  <c r="O132" i="1"/>
  <c r="O232" i="3" s="1"/>
  <c r="P132" i="1"/>
  <c r="P232" i="3" s="1"/>
  <c r="Q132" i="1"/>
  <c r="Q232" i="3" s="1"/>
  <c r="M133" i="1"/>
  <c r="M233" i="3" s="1"/>
  <c r="N133" i="1"/>
  <c r="N233" i="3" s="1"/>
  <c r="O133" i="1"/>
  <c r="O233" i="3" s="1"/>
  <c r="P133" i="1"/>
  <c r="P233" i="3" s="1"/>
  <c r="Q133" i="1"/>
  <c r="Q233" i="3" s="1"/>
  <c r="M134" i="1"/>
  <c r="M234" i="3" s="1"/>
  <c r="N134" i="1"/>
  <c r="N234" i="3" s="1"/>
  <c r="O134" i="1"/>
  <c r="O234" i="3" s="1"/>
  <c r="P134" i="1"/>
  <c r="P234" i="3" s="1"/>
  <c r="Q134" i="1"/>
  <c r="Q234" i="3" s="1"/>
  <c r="R132" i="1"/>
  <c r="R133" i="1"/>
  <c r="R134" i="1"/>
  <c r="L129" i="1"/>
  <c r="M121" i="1"/>
  <c r="M223" i="3" s="1"/>
  <c r="N121" i="1"/>
  <c r="N223" i="3" s="1"/>
  <c r="O121" i="1"/>
  <c r="O223" i="3" s="1"/>
  <c r="P121" i="1"/>
  <c r="P223" i="3" s="1"/>
  <c r="Q121" i="1"/>
  <c r="M122" i="1"/>
  <c r="M224" i="3" s="1"/>
  <c r="N122" i="1"/>
  <c r="N224" i="3" s="1"/>
  <c r="O122" i="1"/>
  <c r="O224" i="3" s="1"/>
  <c r="P122" i="1"/>
  <c r="P224" i="3" s="1"/>
  <c r="Q122" i="1"/>
  <c r="Q224" i="3" s="1"/>
  <c r="M123" i="1"/>
  <c r="M225" i="3" s="1"/>
  <c r="N123" i="1"/>
  <c r="N225" i="3" s="1"/>
  <c r="O123" i="1"/>
  <c r="O225" i="3" s="1"/>
  <c r="P123" i="1"/>
  <c r="P225" i="3" s="1"/>
  <c r="Q123" i="1"/>
  <c r="Q225" i="3" s="1"/>
  <c r="M124" i="1"/>
  <c r="M226" i="3" s="1"/>
  <c r="N124" i="1"/>
  <c r="N226" i="3" s="1"/>
  <c r="O124" i="1"/>
  <c r="O226" i="3" s="1"/>
  <c r="P124" i="1"/>
  <c r="P226" i="3" s="1"/>
  <c r="Q124" i="1"/>
  <c r="Q226" i="3" s="1"/>
  <c r="M125" i="1"/>
  <c r="M227" i="3" s="1"/>
  <c r="N125" i="1"/>
  <c r="N227" i="3" s="1"/>
  <c r="O125" i="1"/>
  <c r="O227" i="3" s="1"/>
  <c r="P125" i="1"/>
  <c r="P227" i="3" s="1"/>
  <c r="Q125" i="1"/>
  <c r="Q227" i="3" s="1"/>
  <c r="M126" i="1"/>
  <c r="M228" i="3" s="1"/>
  <c r="N126" i="1"/>
  <c r="N228" i="3" s="1"/>
  <c r="O126" i="1"/>
  <c r="O228" i="3" s="1"/>
  <c r="P126" i="1"/>
  <c r="P228" i="3" s="1"/>
  <c r="Q126" i="1"/>
  <c r="Q228" i="3" s="1"/>
  <c r="M127" i="1"/>
  <c r="M229" i="3" s="1"/>
  <c r="N127" i="1"/>
  <c r="N229" i="3" s="1"/>
  <c r="O127" i="1"/>
  <c r="O229" i="3" s="1"/>
  <c r="P127" i="1"/>
  <c r="P229" i="3" s="1"/>
  <c r="Q127" i="1"/>
  <c r="Q229" i="3" s="1"/>
  <c r="M128" i="1"/>
  <c r="M230" i="3" s="1"/>
  <c r="N128" i="1"/>
  <c r="N230" i="3" s="1"/>
  <c r="O128" i="1"/>
  <c r="O230" i="3" s="1"/>
  <c r="P128" i="1"/>
  <c r="P230" i="3" s="1"/>
  <c r="Q128" i="1"/>
  <c r="Q230" i="3" s="1"/>
  <c r="R122" i="1"/>
  <c r="R123" i="1"/>
  <c r="R124" i="1"/>
  <c r="R125" i="1"/>
  <c r="R126" i="1"/>
  <c r="R127" i="1"/>
  <c r="R128" i="1"/>
  <c r="L119" i="1"/>
  <c r="M117" i="1"/>
  <c r="N117" i="1"/>
  <c r="N221" i="3" s="1"/>
  <c r="O117" i="1"/>
  <c r="O221" i="3" s="1"/>
  <c r="P117" i="1"/>
  <c r="Q117" i="1"/>
  <c r="M118" i="1"/>
  <c r="M222" i="3" s="1"/>
  <c r="N118" i="1"/>
  <c r="N222" i="3" s="1"/>
  <c r="O118" i="1"/>
  <c r="O222" i="3" s="1"/>
  <c r="P118" i="1"/>
  <c r="P222" i="3" s="1"/>
  <c r="Q118" i="1"/>
  <c r="Q222" i="3" s="1"/>
  <c r="R118" i="1"/>
  <c r="L111" i="1"/>
  <c r="M106" i="1"/>
  <c r="M218" i="3" s="1"/>
  <c r="N106" i="1"/>
  <c r="N218" i="3" s="1"/>
  <c r="O106" i="1"/>
  <c r="O218" i="3" s="1"/>
  <c r="P106" i="1"/>
  <c r="P218" i="3" s="1"/>
  <c r="Q106" i="1"/>
  <c r="M107" i="1"/>
  <c r="M219" i="3" s="1"/>
  <c r="N107" i="1"/>
  <c r="N219" i="3" s="1"/>
  <c r="O107" i="1"/>
  <c r="O219" i="3" s="1"/>
  <c r="P107" i="1"/>
  <c r="P219" i="3" s="1"/>
  <c r="Q107" i="1"/>
  <c r="Q219" i="3" s="1"/>
  <c r="M108" i="1"/>
  <c r="M220" i="3" s="1"/>
  <c r="N108" i="1"/>
  <c r="N220" i="3" s="1"/>
  <c r="O108" i="1"/>
  <c r="O220" i="3" s="1"/>
  <c r="P108" i="1"/>
  <c r="P220" i="3" s="1"/>
  <c r="Q108" i="1"/>
  <c r="Q220" i="3" s="1"/>
  <c r="M109" i="1"/>
  <c r="M47" i="3" s="1"/>
  <c r="N109" i="1"/>
  <c r="N47" i="3" s="1"/>
  <c r="O109" i="1"/>
  <c r="O47" i="3" s="1"/>
  <c r="P109" i="1"/>
  <c r="P47" i="3" s="1"/>
  <c r="Q109" i="1"/>
  <c r="Q47" i="3" s="1"/>
  <c r="M110" i="1"/>
  <c r="M48" i="3" s="1"/>
  <c r="N110" i="1"/>
  <c r="N48" i="3" s="1"/>
  <c r="O110" i="1"/>
  <c r="O48" i="3" s="1"/>
  <c r="P110" i="1"/>
  <c r="P48" i="3" s="1"/>
  <c r="Q110" i="1"/>
  <c r="Q48" i="3" s="1"/>
  <c r="R107" i="1"/>
  <c r="R108" i="1"/>
  <c r="R109" i="1"/>
  <c r="R110" i="1"/>
  <c r="L104" i="1"/>
  <c r="M95" i="1"/>
  <c r="M209" i="3" s="1"/>
  <c r="N95" i="1"/>
  <c r="N209" i="3" s="1"/>
  <c r="O95" i="1"/>
  <c r="O209" i="3" s="1"/>
  <c r="P95" i="1"/>
  <c r="P209" i="3" s="1"/>
  <c r="Q95" i="1"/>
  <c r="M96" i="1"/>
  <c r="M210" i="3" s="1"/>
  <c r="N96" i="1"/>
  <c r="N210" i="3" s="1"/>
  <c r="O96" i="1"/>
  <c r="O210" i="3" s="1"/>
  <c r="P96" i="1"/>
  <c r="P210" i="3" s="1"/>
  <c r="Q96" i="1"/>
  <c r="Q210" i="3" s="1"/>
  <c r="M97" i="1"/>
  <c r="M211" i="3" s="1"/>
  <c r="N97" i="1"/>
  <c r="N211" i="3" s="1"/>
  <c r="O97" i="1"/>
  <c r="O211" i="3" s="1"/>
  <c r="P97" i="1"/>
  <c r="P211" i="3" s="1"/>
  <c r="Q97" i="1"/>
  <c r="Q211" i="3" s="1"/>
  <c r="M98" i="1"/>
  <c r="M212" i="3" s="1"/>
  <c r="N98" i="1"/>
  <c r="N212" i="3" s="1"/>
  <c r="O98" i="1"/>
  <c r="O212" i="3" s="1"/>
  <c r="P98" i="1"/>
  <c r="P212" i="3" s="1"/>
  <c r="Q98" i="1"/>
  <c r="Q212" i="3" s="1"/>
  <c r="M99" i="1"/>
  <c r="M213" i="3" s="1"/>
  <c r="N99" i="1"/>
  <c r="N213" i="3" s="1"/>
  <c r="O99" i="1"/>
  <c r="O213" i="3" s="1"/>
  <c r="P99" i="1"/>
  <c r="P213" i="3" s="1"/>
  <c r="Q99" i="1"/>
  <c r="Q213" i="3" s="1"/>
  <c r="M100" i="1"/>
  <c r="M214" i="3" s="1"/>
  <c r="N100" i="1"/>
  <c r="N214" i="3" s="1"/>
  <c r="O100" i="1"/>
  <c r="O214" i="3" s="1"/>
  <c r="P100" i="1"/>
  <c r="P214" i="3" s="1"/>
  <c r="Q100" i="1"/>
  <c r="Q214" i="3" s="1"/>
  <c r="M101" i="1"/>
  <c r="M215" i="3" s="1"/>
  <c r="N101" i="1"/>
  <c r="N215" i="3" s="1"/>
  <c r="O101" i="1"/>
  <c r="O215" i="3" s="1"/>
  <c r="P101" i="1"/>
  <c r="P215" i="3" s="1"/>
  <c r="Q101" i="1"/>
  <c r="Q215" i="3" s="1"/>
  <c r="M102" i="1"/>
  <c r="M216" i="3" s="1"/>
  <c r="N102" i="1"/>
  <c r="N216" i="3" s="1"/>
  <c r="O102" i="1"/>
  <c r="O216" i="3" s="1"/>
  <c r="P102" i="1"/>
  <c r="P216" i="3" s="1"/>
  <c r="Q102" i="1"/>
  <c r="Q216" i="3" s="1"/>
  <c r="M103" i="1"/>
  <c r="M217" i="3" s="1"/>
  <c r="N103" i="1"/>
  <c r="N217" i="3" s="1"/>
  <c r="O103" i="1"/>
  <c r="O217" i="3" s="1"/>
  <c r="P103" i="1"/>
  <c r="P217" i="3" s="1"/>
  <c r="Q103" i="1"/>
  <c r="Q217" i="3" s="1"/>
  <c r="R96" i="1"/>
  <c r="R97" i="1"/>
  <c r="R98" i="1"/>
  <c r="R99" i="1"/>
  <c r="R100" i="1"/>
  <c r="R101" i="1"/>
  <c r="R102" i="1"/>
  <c r="R103" i="1"/>
  <c r="L90" i="1"/>
  <c r="M86" i="1"/>
  <c r="M98" i="3" s="1"/>
  <c r="N86" i="1"/>
  <c r="N98" i="3" s="1"/>
  <c r="O86" i="1"/>
  <c r="O98" i="3" s="1"/>
  <c r="P86" i="1"/>
  <c r="P98" i="3" s="1"/>
  <c r="Q86" i="1"/>
  <c r="M87" i="1"/>
  <c r="M99" i="3" s="1"/>
  <c r="N87" i="1"/>
  <c r="N99" i="3" s="1"/>
  <c r="O87" i="1"/>
  <c r="O99" i="3" s="1"/>
  <c r="P87" i="1"/>
  <c r="P99" i="3" s="1"/>
  <c r="Q87" i="1"/>
  <c r="Q99" i="3" s="1"/>
  <c r="M88" i="1"/>
  <c r="M100" i="3" s="1"/>
  <c r="N88" i="1"/>
  <c r="N100" i="3" s="1"/>
  <c r="O88" i="1"/>
  <c r="O100" i="3" s="1"/>
  <c r="P88" i="1"/>
  <c r="P100" i="3" s="1"/>
  <c r="Q88" i="1"/>
  <c r="Q100" i="3" s="1"/>
  <c r="M89" i="1"/>
  <c r="M101" i="3" s="1"/>
  <c r="N89" i="1"/>
  <c r="N101" i="3" s="1"/>
  <c r="O89" i="1"/>
  <c r="O101" i="3" s="1"/>
  <c r="P89" i="1"/>
  <c r="P101" i="3" s="1"/>
  <c r="Q89" i="1"/>
  <c r="Q101" i="3" s="1"/>
  <c r="R87" i="1"/>
  <c r="R88" i="1"/>
  <c r="R89" i="1"/>
  <c r="L81" i="1"/>
  <c r="M73" i="1"/>
  <c r="M91" i="3" s="1"/>
  <c r="N73" i="1"/>
  <c r="N91" i="3" s="1"/>
  <c r="O73" i="1"/>
  <c r="O91" i="3" s="1"/>
  <c r="P73" i="1"/>
  <c r="P91" i="3" s="1"/>
  <c r="Q73" i="1"/>
  <c r="M74" i="1"/>
  <c r="M92" i="3" s="1"/>
  <c r="N74" i="1"/>
  <c r="N92" i="3" s="1"/>
  <c r="O74" i="1"/>
  <c r="O92" i="3" s="1"/>
  <c r="P74" i="1"/>
  <c r="P92" i="3" s="1"/>
  <c r="Q74" i="1"/>
  <c r="Q92" i="3" s="1"/>
  <c r="M75" i="1"/>
  <c r="M208" i="3" s="1"/>
  <c r="N75" i="1"/>
  <c r="N208" i="3" s="1"/>
  <c r="O75" i="1"/>
  <c r="O208" i="3" s="1"/>
  <c r="P75" i="1"/>
  <c r="P208" i="3" s="1"/>
  <c r="Q75" i="1"/>
  <c r="M76" i="1"/>
  <c r="M93" i="3" s="1"/>
  <c r="N76" i="1"/>
  <c r="N93" i="3" s="1"/>
  <c r="O76" i="1"/>
  <c r="O93" i="3" s="1"/>
  <c r="P76" i="1"/>
  <c r="P93" i="3" s="1"/>
  <c r="Q76" i="1"/>
  <c r="M77" i="1"/>
  <c r="M94" i="3" s="1"/>
  <c r="N77" i="1"/>
  <c r="N94" i="3" s="1"/>
  <c r="O77" i="1"/>
  <c r="O94" i="3" s="1"/>
  <c r="P77" i="1"/>
  <c r="P94" i="3" s="1"/>
  <c r="Q77" i="1"/>
  <c r="Q94" i="3" s="1"/>
  <c r="M78" i="1"/>
  <c r="M95" i="3" s="1"/>
  <c r="N78" i="1"/>
  <c r="N95" i="3" s="1"/>
  <c r="O78" i="1"/>
  <c r="O95" i="3" s="1"/>
  <c r="P78" i="1"/>
  <c r="P95" i="3" s="1"/>
  <c r="Q78" i="1"/>
  <c r="Q95" i="3" s="1"/>
  <c r="M79" i="1"/>
  <c r="M96" i="3" s="1"/>
  <c r="N79" i="1"/>
  <c r="N96" i="3" s="1"/>
  <c r="O79" i="1"/>
  <c r="O96" i="3" s="1"/>
  <c r="P79" i="1"/>
  <c r="P96" i="3" s="1"/>
  <c r="Q79" i="1"/>
  <c r="Q96" i="3" s="1"/>
  <c r="M80" i="1"/>
  <c r="M97" i="3" s="1"/>
  <c r="N80" i="1"/>
  <c r="N97" i="3" s="1"/>
  <c r="O80" i="1"/>
  <c r="O97" i="3" s="1"/>
  <c r="P80" i="1"/>
  <c r="P97" i="3" s="1"/>
  <c r="Q80" i="1"/>
  <c r="Q97" i="3" s="1"/>
  <c r="R74" i="1"/>
  <c r="R75" i="1"/>
  <c r="R76" i="1"/>
  <c r="R77" i="1"/>
  <c r="R78" i="1"/>
  <c r="R79" i="1"/>
  <c r="R80" i="1"/>
  <c r="M66" i="1"/>
  <c r="M206" i="3" s="1"/>
  <c r="N66" i="1"/>
  <c r="N206" i="3" s="1"/>
  <c r="O66" i="1"/>
  <c r="O206" i="3" s="1"/>
  <c r="P66" i="1"/>
  <c r="P206" i="3" s="1"/>
  <c r="Q66" i="1"/>
  <c r="M67" i="1"/>
  <c r="M207" i="3" s="1"/>
  <c r="N67" i="1"/>
  <c r="N207" i="3" s="1"/>
  <c r="O67" i="1"/>
  <c r="O207" i="3" s="1"/>
  <c r="P67" i="1"/>
  <c r="P207" i="3" s="1"/>
  <c r="Q67" i="1"/>
  <c r="Q207" i="3" s="1"/>
  <c r="R67" i="1"/>
  <c r="L64" i="1"/>
  <c r="M62" i="1"/>
  <c r="N62" i="1"/>
  <c r="N204" i="3" s="1"/>
  <c r="O62" i="1"/>
  <c r="O204" i="3" s="1"/>
  <c r="P62" i="1"/>
  <c r="Q62" i="1"/>
  <c r="M63" i="1"/>
  <c r="M205" i="3" s="1"/>
  <c r="N63" i="1"/>
  <c r="N205" i="3" s="1"/>
  <c r="O63" i="1"/>
  <c r="O205" i="3" s="1"/>
  <c r="P63" i="1"/>
  <c r="P205" i="3" s="1"/>
  <c r="Q63" i="1"/>
  <c r="Q205" i="3" s="1"/>
  <c r="R63" i="1"/>
  <c r="L60" i="1"/>
  <c r="L68" i="1" s="1"/>
  <c r="M54" i="1"/>
  <c r="M88" i="3" s="1"/>
  <c r="N54" i="1"/>
  <c r="N88" i="3" s="1"/>
  <c r="O54" i="1"/>
  <c r="O88" i="3" s="1"/>
  <c r="P54" i="1"/>
  <c r="P88" i="3" s="1"/>
  <c r="Q54" i="1"/>
  <c r="M55" i="1"/>
  <c r="M89" i="3" s="1"/>
  <c r="N55" i="1"/>
  <c r="N89" i="3" s="1"/>
  <c r="O55" i="1"/>
  <c r="O89" i="3" s="1"/>
  <c r="P55" i="1"/>
  <c r="P89" i="3" s="1"/>
  <c r="Q55" i="1"/>
  <c r="Q89" i="3" s="1"/>
  <c r="M56" i="1"/>
  <c r="M201" i="3" s="1"/>
  <c r="N56" i="1"/>
  <c r="N201" i="3" s="1"/>
  <c r="O56" i="1"/>
  <c r="O201" i="3" s="1"/>
  <c r="P56" i="1"/>
  <c r="P201" i="3" s="1"/>
  <c r="Q56" i="1"/>
  <c r="M57" i="1"/>
  <c r="M90" i="3" s="1"/>
  <c r="N57" i="1"/>
  <c r="N90" i="3" s="1"/>
  <c r="O57" i="1"/>
  <c r="O90" i="3" s="1"/>
  <c r="P57" i="1"/>
  <c r="P90" i="3" s="1"/>
  <c r="Q57" i="1"/>
  <c r="Q90" i="3" s="1"/>
  <c r="M58" i="1"/>
  <c r="M202" i="3" s="1"/>
  <c r="N58" i="1"/>
  <c r="N202" i="3" s="1"/>
  <c r="O58" i="1"/>
  <c r="O202" i="3" s="1"/>
  <c r="P58" i="1"/>
  <c r="P202" i="3" s="1"/>
  <c r="Q58" i="1"/>
  <c r="M59" i="1"/>
  <c r="M203" i="3" s="1"/>
  <c r="N59" i="1"/>
  <c r="N203" i="3" s="1"/>
  <c r="O59" i="1"/>
  <c r="O203" i="3" s="1"/>
  <c r="P59" i="1"/>
  <c r="P203" i="3" s="1"/>
  <c r="Q59" i="1"/>
  <c r="Q203" i="3" s="1"/>
  <c r="R55" i="1"/>
  <c r="R56" i="1"/>
  <c r="R57" i="1"/>
  <c r="R58" i="1"/>
  <c r="R59" i="1"/>
  <c r="M40" i="1"/>
  <c r="N40" i="1"/>
  <c r="O40" i="1"/>
  <c r="P40" i="1"/>
  <c r="Q40" i="1"/>
  <c r="M41" i="1"/>
  <c r="M310" i="3" s="1"/>
  <c r="N41" i="1"/>
  <c r="N310" i="3" s="1"/>
  <c r="O41" i="1"/>
  <c r="O310" i="3" s="1"/>
  <c r="P41" i="1"/>
  <c r="P310" i="3" s="1"/>
  <c r="Q41" i="1"/>
  <c r="Q310" i="3" s="1"/>
  <c r="M42" i="1"/>
  <c r="M311" i="3" s="1"/>
  <c r="N42" i="1"/>
  <c r="N311" i="3" s="1"/>
  <c r="O42" i="1"/>
  <c r="O311" i="3" s="1"/>
  <c r="P42" i="1"/>
  <c r="P311" i="3" s="1"/>
  <c r="Q42" i="1"/>
  <c r="Q311" i="3" s="1"/>
  <c r="M43" i="1"/>
  <c r="M312" i="3" s="1"/>
  <c r="N43" i="1"/>
  <c r="N312" i="3" s="1"/>
  <c r="O43" i="1"/>
  <c r="O312" i="3" s="1"/>
  <c r="P43" i="1"/>
  <c r="P312" i="3" s="1"/>
  <c r="Q43" i="1"/>
  <c r="Q312" i="3" s="1"/>
  <c r="M44" i="1"/>
  <c r="M313" i="3" s="1"/>
  <c r="N44" i="1"/>
  <c r="N313" i="3" s="1"/>
  <c r="O44" i="1"/>
  <c r="O313" i="3" s="1"/>
  <c r="P44" i="1"/>
  <c r="P313" i="3" s="1"/>
  <c r="Q44" i="1"/>
  <c r="Q313" i="3" s="1"/>
  <c r="M45" i="1"/>
  <c r="M314" i="3" s="1"/>
  <c r="N45" i="1"/>
  <c r="N314" i="3" s="1"/>
  <c r="O45" i="1"/>
  <c r="O314" i="3" s="1"/>
  <c r="P45" i="1"/>
  <c r="P314" i="3" s="1"/>
  <c r="Q45" i="1"/>
  <c r="Q314" i="3" s="1"/>
  <c r="M46" i="1"/>
  <c r="M315" i="3" s="1"/>
  <c r="N46" i="1"/>
  <c r="N315" i="3" s="1"/>
  <c r="O46" i="1"/>
  <c r="O315" i="3" s="1"/>
  <c r="P46" i="1"/>
  <c r="P315" i="3" s="1"/>
  <c r="Q46" i="1"/>
  <c r="Q315" i="3" s="1"/>
  <c r="M47" i="1"/>
  <c r="M316" i="3" s="1"/>
  <c r="N47" i="1"/>
  <c r="O47" i="1"/>
  <c r="O316" i="3" s="1"/>
  <c r="P47" i="1"/>
  <c r="P316" i="3" s="1"/>
  <c r="Q47" i="1"/>
  <c r="Q316" i="3" s="1"/>
  <c r="R41" i="1"/>
  <c r="R42" i="1"/>
  <c r="R43" i="1"/>
  <c r="R44" i="1"/>
  <c r="R45" i="1"/>
  <c r="R46" i="1"/>
  <c r="R47" i="1"/>
  <c r="L34" i="1"/>
  <c r="M26" i="1"/>
  <c r="M194" i="3" s="1"/>
  <c r="N26" i="1"/>
  <c r="N194" i="3" s="1"/>
  <c r="O26" i="1"/>
  <c r="O194" i="3" s="1"/>
  <c r="P26" i="1"/>
  <c r="P194" i="3" s="1"/>
  <c r="Q26" i="1"/>
  <c r="M27" i="1"/>
  <c r="M195" i="3" s="1"/>
  <c r="N27" i="1"/>
  <c r="N195" i="3" s="1"/>
  <c r="O27" i="1"/>
  <c r="O195" i="3" s="1"/>
  <c r="P27" i="1"/>
  <c r="P195" i="3" s="1"/>
  <c r="Q27" i="1"/>
  <c r="Q195" i="3" s="1"/>
  <c r="M28" i="1"/>
  <c r="M196" i="3" s="1"/>
  <c r="N28" i="1"/>
  <c r="N196" i="3" s="1"/>
  <c r="O28" i="1"/>
  <c r="O196" i="3" s="1"/>
  <c r="P28" i="1"/>
  <c r="P196" i="3" s="1"/>
  <c r="Q28" i="1"/>
  <c r="Q196" i="3" s="1"/>
  <c r="M29" i="1"/>
  <c r="M197" i="3" s="1"/>
  <c r="N29" i="1"/>
  <c r="N197" i="3" s="1"/>
  <c r="O29" i="1"/>
  <c r="O197" i="3" s="1"/>
  <c r="P29" i="1"/>
  <c r="P197" i="3" s="1"/>
  <c r="Q29" i="1"/>
  <c r="Q197" i="3" s="1"/>
  <c r="M30" i="1"/>
  <c r="M198" i="3" s="1"/>
  <c r="N30" i="1"/>
  <c r="N198" i="3" s="1"/>
  <c r="O30" i="1"/>
  <c r="O198" i="3" s="1"/>
  <c r="P30" i="1"/>
  <c r="P198" i="3" s="1"/>
  <c r="Q30" i="1"/>
  <c r="Q198" i="3" s="1"/>
  <c r="M31" i="1"/>
  <c r="M199" i="3" s="1"/>
  <c r="N31" i="1"/>
  <c r="N199" i="3" s="1"/>
  <c r="O31" i="1"/>
  <c r="O199" i="3" s="1"/>
  <c r="P31" i="1"/>
  <c r="P199" i="3" s="1"/>
  <c r="Q31" i="1"/>
  <c r="Q199" i="3" s="1"/>
  <c r="M32" i="1"/>
  <c r="M87" i="3" s="1"/>
  <c r="N32" i="1"/>
  <c r="N87" i="3" s="1"/>
  <c r="O32" i="1"/>
  <c r="O87" i="3" s="1"/>
  <c r="P32" i="1"/>
  <c r="P87" i="3" s="1"/>
  <c r="Q32" i="1"/>
  <c r="M33" i="1"/>
  <c r="M200" i="3" s="1"/>
  <c r="N33" i="1"/>
  <c r="N200" i="3" s="1"/>
  <c r="O33" i="1"/>
  <c r="O200" i="3" s="1"/>
  <c r="P33" i="1"/>
  <c r="P200" i="3" s="1"/>
  <c r="Q33" i="1"/>
  <c r="R27" i="1"/>
  <c r="R28" i="1"/>
  <c r="R29" i="1"/>
  <c r="R30" i="1"/>
  <c r="R31" i="1"/>
  <c r="R32" i="1"/>
  <c r="R33" i="1"/>
  <c r="L24" i="1"/>
  <c r="L35" i="1" s="1"/>
  <c r="M22" i="1"/>
  <c r="M192" i="3" s="1"/>
  <c r="N22" i="1"/>
  <c r="N192" i="3" s="1"/>
  <c r="O22" i="1"/>
  <c r="P22" i="1"/>
  <c r="P192" i="3" s="1"/>
  <c r="Q22" i="1"/>
  <c r="M23" i="1"/>
  <c r="M193" i="3" s="1"/>
  <c r="N23" i="1"/>
  <c r="O23" i="1"/>
  <c r="O193" i="3" s="1"/>
  <c r="P23" i="1"/>
  <c r="P193" i="3" s="1"/>
  <c r="Q23" i="1"/>
  <c r="Q193" i="3" s="1"/>
  <c r="R23" i="1"/>
  <c r="L17" i="1"/>
  <c r="M11" i="1"/>
  <c r="M81" i="3" s="1"/>
  <c r="N11" i="1"/>
  <c r="N81" i="3" s="1"/>
  <c r="O11" i="1"/>
  <c r="O81" i="3" s="1"/>
  <c r="P11" i="1"/>
  <c r="P81" i="3" s="1"/>
  <c r="Q11" i="1"/>
  <c r="M12" i="1"/>
  <c r="M82" i="3" s="1"/>
  <c r="N12" i="1"/>
  <c r="N82" i="3" s="1"/>
  <c r="O12" i="1"/>
  <c r="O82" i="3" s="1"/>
  <c r="P12" i="1"/>
  <c r="P82" i="3" s="1"/>
  <c r="Q12" i="1"/>
  <c r="Q82" i="3" s="1"/>
  <c r="M13" i="1"/>
  <c r="M83" i="3" s="1"/>
  <c r="N13" i="1"/>
  <c r="N83" i="3" s="1"/>
  <c r="O13" i="1"/>
  <c r="O83" i="3" s="1"/>
  <c r="P13" i="1"/>
  <c r="P83" i="3" s="1"/>
  <c r="Q13" i="1"/>
  <c r="Q83" i="3" s="1"/>
  <c r="M14" i="1"/>
  <c r="M84" i="3" s="1"/>
  <c r="N14" i="1"/>
  <c r="N84" i="3" s="1"/>
  <c r="O14" i="1"/>
  <c r="O84" i="3" s="1"/>
  <c r="P14" i="1"/>
  <c r="P84" i="3" s="1"/>
  <c r="Q14" i="1"/>
  <c r="Q84" i="3" s="1"/>
  <c r="M15" i="1"/>
  <c r="M85" i="3" s="1"/>
  <c r="N15" i="1"/>
  <c r="N85" i="3" s="1"/>
  <c r="O15" i="1"/>
  <c r="O85" i="3" s="1"/>
  <c r="P15" i="1"/>
  <c r="P85" i="3" s="1"/>
  <c r="Q15" i="1"/>
  <c r="Q85" i="3" s="1"/>
  <c r="M16" i="1"/>
  <c r="M86" i="3" s="1"/>
  <c r="N16" i="1"/>
  <c r="N86" i="3" s="1"/>
  <c r="O16" i="1"/>
  <c r="O86" i="3" s="1"/>
  <c r="P16" i="1"/>
  <c r="P86" i="3" s="1"/>
  <c r="Q16" i="1"/>
  <c r="Q86" i="3" s="1"/>
  <c r="R12" i="1"/>
  <c r="R82" i="3" s="1"/>
  <c r="R13" i="1"/>
  <c r="R83" i="3" s="1"/>
  <c r="R14" i="1"/>
  <c r="R84" i="3" s="1"/>
  <c r="R15" i="1"/>
  <c r="R85" i="3" s="1"/>
  <c r="R16" i="1"/>
  <c r="C428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I426" i="1"/>
  <c r="I427" i="1"/>
  <c r="C419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I415" i="1"/>
  <c r="I416" i="1"/>
  <c r="I417" i="1"/>
  <c r="I418" i="1"/>
  <c r="C408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C389" i="1"/>
  <c r="D387" i="1"/>
  <c r="E387" i="1"/>
  <c r="F387" i="1"/>
  <c r="G387" i="1"/>
  <c r="H387" i="1"/>
  <c r="D388" i="1"/>
  <c r="E388" i="1"/>
  <c r="F388" i="1"/>
  <c r="G388" i="1"/>
  <c r="H388" i="1"/>
  <c r="I388" i="1"/>
  <c r="C382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I372" i="1"/>
  <c r="I373" i="1"/>
  <c r="I374" i="1"/>
  <c r="I375" i="1"/>
  <c r="I376" i="1"/>
  <c r="I377" i="1"/>
  <c r="I378" i="1"/>
  <c r="I379" i="1"/>
  <c r="I380" i="1"/>
  <c r="I381" i="1"/>
  <c r="D366" i="1"/>
  <c r="E366" i="1"/>
  <c r="F366" i="1"/>
  <c r="G366" i="1"/>
  <c r="H366" i="1"/>
  <c r="C361" i="1"/>
  <c r="D359" i="1"/>
  <c r="E359" i="1"/>
  <c r="F359" i="1"/>
  <c r="G359" i="1"/>
  <c r="H359" i="1"/>
  <c r="D360" i="1"/>
  <c r="E360" i="1"/>
  <c r="F360" i="1"/>
  <c r="G360" i="1"/>
  <c r="H360" i="1"/>
  <c r="I360" i="1"/>
  <c r="D354" i="1"/>
  <c r="E354" i="1"/>
  <c r="F354" i="1"/>
  <c r="G354" i="1"/>
  <c r="H354" i="1"/>
  <c r="C349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I347" i="1"/>
  <c r="I348" i="1"/>
  <c r="C34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I333" i="1"/>
  <c r="I334" i="1"/>
  <c r="I335" i="1"/>
  <c r="I336" i="1"/>
  <c r="I337" i="1"/>
  <c r="I338" i="1"/>
  <c r="I339" i="1"/>
  <c r="I340" i="1"/>
  <c r="C32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I319" i="1"/>
  <c r="I320" i="1"/>
  <c r="I321" i="1"/>
  <c r="I322" i="1"/>
  <c r="I323" i="1"/>
  <c r="I324" i="1"/>
  <c r="I325" i="1"/>
  <c r="I326" i="1"/>
  <c r="C313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I308" i="1"/>
  <c r="I309" i="1"/>
  <c r="I310" i="1"/>
  <c r="I311" i="1"/>
  <c r="I312" i="1"/>
  <c r="C30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I294" i="1"/>
  <c r="I295" i="1"/>
  <c r="I296" i="1"/>
  <c r="I297" i="1"/>
  <c r="I298" i="1"/>
  <c r="I299" i="1"/>
  <c r="I300" i="1"/>
  <c r="I301" i="1"/>
  <c r="C288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I284" i="1"/>
  <c r="I285" i="1"/>
  <c r="I286" i="1"/>
  <c r="I287" i="1"/>
  <c r="C278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I273" i="1"/>
  <c r="I274" i="1"/>
  <c r="I275" i="1"/>
  <c r="I276" i="1"/>
  <c r="I277" i="1"/>
  <c r="C267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I264" i="1"/>
  <c r="I265" i="1"/>
  <c r="I266" i="1"/>
  <c r="C258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I254" i="1"/>
  <c r="I255" i="1"/>
  <c r="I256" i="1"/>
  <c r="I257" i="1"/>
  <c r="C247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I243" i="1"/>
  <c r="I244" i="1"/>
  <c r="I245" i="1"/>
  <c r="I246" i="1"/>
  <c r="C240" i="1"/>
  <c r="D238" i="1"/>
  <c r="E238" i="1"/>
  <c r="F238" i="1"/>
  <c r="G238" i="1"/>
  <c r="H238" i="1"/>
  <c r="D239" i="1"/>
  <c r="E239" i="1"/>
  <c r="F239" i="1"/>
  <c r="G239" i="1"/>
  <c r="H239" i="1"/>
  <c r="I239" i="1"/>
  <c r="C23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I228" i="1"/>
  <c r="I229" i="1"/>
  <c r="I230" i="1"/>
  <c r="I231" i="1"/>
  <c r="I232" i="1"/>
  <c r="I233" i="1"/>
  <c r="I234" i="1"/>
  <c r="I235" i="1"/>
  <c r="C225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I220" i="1"/>
  <c r="I221" i="1"/>
  <c r="I222" i="1"/>
  <c r="I223" i="1"/>
  <c r="I224" i="1"/>
  <c r="I219" i="1"/>
  <c r="J220" i="1"/>
  <c r="J221" i="1"/>
  <c r="J222" i="1"/>
  <c r="J223" i="1"/>
  <c r="J224" i="1"/>
  <c r="C214" i="1"/>
  <c r="D212" i="1"/>
  <c r="E212" i="1"/>
  <c r="F212" i="1"/>
  <c r="G212" i="1"/>
  <c r="H212" i="1"/>
  <c r="D213" i="1"/>
  <c r="E213" i="1"/>
  <c r="F213" i="1"/>
  <c r="G213" i="1"/>
  <c r="H213" i="1"/>
  <c r="I213" i="1"/>
  <c r="C207" i="1"/>
  <c r="D205" i="1"/>
  <c r="E205" i="1"/>
  <c r="F205" i="1"/>
  <c r="G205" i="1"/>
  <c r="H205" i="1"/>
  <c r="D206" i="1"/>
  <c r="E206" i="1"/>
  <c r="F206" i="1"/>
  <c r="G206" i="1"/>
  <c r="H206" i="1"/>
  <c r="I206" i="1"/>
  <c r="C199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I194" i="1"/>
  <c r="I195" i="1"/>
  <c r="I196" i="1"/>
  <c r="I197" i="1"/>
  <c r="I198" i="1"/>
  <c r="C191" i="1"/>
  <c r="C200" i="1" s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I184" i="1"/>
  <c r="I185" i="1"/>
  <c r="I186" i="1"/>
  <c r="I187" i="1"/>
  <c r="I188" i="1"/>
  <c r="I189" i="1"/>
  <c r="I190" i="1"/>
  <c r="C17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I170" i="1"/>
  <c r="I171" i="1"/>
  <c r="I172" i="1"/>
  <c r="I173" i="1"/>
  <c r="I174" i="1"/>
  <c r="I175" i="1"/>
  <c r="I176" i="1"/>
  <c r="I177" i="1"/>
  <c r="C164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I157" i="1"/>
  <c r="I158" i="1"/>
  <c r="I159" i="1"/>
  <c r="I160" i="1"/>
  <c r="I161" i="1"/>
  <c r="I162" i="1"/>
  <c r="I163" i="1"/>
  <c r="C151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I142" i="1"/>
  <c r="I143" i="1"/>
  <c r="I144" i="1"/>
  <c r="I145" i="1"/>
  <c r="I146" i="1"/>
  <c r="I147" i="1"/>
  <c r="I148" i="1"/>
  <c r="I149" i="1"/>
  <c r="I150" i="1"/>
  <c r="C135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I132" i="1"/>
  <c r="I133" i="1"/>
  <c r="I134" i="1"/>
  <c r="C129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I122" i="1"/>
  <c r="I123" i="1"/>
  <c r="I124" i="1"/>
  <c r="I125" i="1"/>
  <c r="I126" i="1"/>
  <c r="I127" i="1"/>
  <c r="I128" i="1"/>
  <c r="C119" i="1"/>
  <c r="D117" i="1"/>
  <c r="E117" i="1"/>
  <c r="F117" i="1"/>
  <c r="G117" i="1"/>
  <c r="H117" i="1"/>
  <c r="D118" i="1"/>
  <c r="E118" i="1"/>
  <c r="F118" i="1"/>
  <c r="G118" i="1"/>
  <c r="H118" i="1"/>
  <c r="I118" i="1"/>
  <c r="C111" i="1"/>
  <c r="C112" i="1" s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I107" i="1"/>
  <c r="I108" i="1"/>
  <c r="I109" i="1"/>
  <c r="I110" i="1"/>
  <c r="C10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I96" i="1"/>
  <c r="I97" i="1"/>
  <c r="I98" i="1"/>
  <c r="I99" i="1"/>
  <c r="I100" i="1"/>
  <c r="I101" i="1"/>
  <c r="I102" i="1"/>
  <c r="I103" i="1"/>
  <c r="C90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I87" i="1"/>
  <c r="I88" i="1"/>
  <c r="I89" i="1"/>
  <c r="C81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I74" i="1"/>
  <c r="I75" i="1"/>
  <c r="I76" i="1"/>
  <c r="I77" i="1"/>
  <c r="I78" i="1"/>
  <c r="I79" i="1"/>
  <c r="I80" i="1"/>
  <c r="C64" i="1"/>
  <c r="D66" i="1"/>
  <c r="E66" i="1"/>
  <c r="F66" i="1"/>
  <c r="G66" i="1"/>
  <c r="H66" i="1"/>
  <c r="D67" i="1"/>
  <c r="E67" i="1"/>
  <c r="F67" i="1"/>
  <c r="G67" i="1"/>
  <c r="H67" i="1"/>
  <c r="I67" i="1"/>
  <c r="D62" i="1"/>
  <c r="E62" i="1"/>
  <c r="F62" i="1"/>
  <c r="G62" i="1"/>
  <c r="H62" i="1"/>
  <c r="D63" i="1"/>
  <c r="E63" i="1"/>
  <c r="F63" i="1"/>
  <c r="G63" i="1"/>
  <c r="H63" i="1"/>
  <c r="I63" i="1"/>
  <c r="C60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I55" i="1"/>
  <c r="I56" i="1"/>
  <c r="I57" i="1"/>
  <c r="I58" i="1"/>
  <c r="I5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I41" i="1"/>
  <c r="I42" i="1"/>
  <c r="I43" i="1"/>
  <c r="I44" i="1"/>
  <c r="I45" i="1"/>
  <c r="I46" i="1"/>
  <c r="I47" i="1"/>
  <c r="C34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I30" i="1"/>
  <c r="I31" i="1"/>
  <c r="I32" i="1"/>
  <c r="I33" i="1"/>
  <c r="J28" i="1"/>
  <c r="D27" i="1"/>
  <c r="E27" i="1"/>
  <c r="F27" i="1"/>
  <c r="G27" i="1"/>
  <c r="H27" i="1"/>
  <c r="D28" i="1"/>
  <c r="E28" i="1"/>
  <c r="F28" i="1"/>
  <c r="G28" i="1"/>
  <c r="H28" i="1"/>
  <c r="I28" i="1"/>
  <c r="D22" i="1"/>
  <c r="E22" i="1"/>
  <c r="F22" i="1"/>
  <c r="G22" i="1"/>
  <c r="H22" i="1"/>
  <c r="D23" i="1"/>
  <c r="E23" i="1"/>
  <c r="F23" i="1"/>
  <c r="G23" i="1"/>
  <c r="H23" i="1"/>
  <c r="I23" i="1"/>
  <c r="C68" i="1" l="1"/>
  <c r="Q49" i="1"/>
  <c r="M309" i="3"/>
  <c r="M49" i="1"/>
  <c r="P309" i="3"/>
  <c r="P49" i="1"/>
  <c r="O309" i="3"/>
  <c r="O49" i="1"/>
  <c r="N309" i="3"/>
  <c r="N49" i="1"/>
  <c r="H49" i="1"/>
  <c r="D49" i="1"/>
  <c r="F49" i="1"/>
  <c r="G49" i="1"/>
  <c r="E49" i="1"/>
  <c r="E64" i="1"/>
  <c r="E119" i="1"/>
  <c r="H361" i="1"/>
  <c r="G361" i="1"/>
  <c r="D361" i="1"/>
  <c r="F240" i="1"/>
  <c r="F428" i="1"/>
  <c r="G428" i="1"/>
  <c r="G64" i="1"/>
  <c r="E207" i="1"/>
  <c r="G389" i="1"/>
  <c r="G240" i="1"/>
  <c r="F361" i="1"/>
  <c r="F64" i="1"/>
  <c r="F119" i="1"/>
  <c r="H207" i="1"/>
  <c r="D207" i="1"/>
  <c r="E214" i="1"/>
  <c r="E240" i="1"/>
  <c r="H389" i="1"/>
  <c r="D389" i="1"/>
  <c r="F349" i="1"/>
  <c r="G119" i="1"/>
  <c r="F214" i="1"/>
  <c r="E389" i="1"/>
  <c r="P428" i="1"/>
  <c r="Q349" i="1"/>
  <c r="M349" i="1"/>
  <c r="G135" i="1"/>
  <c r="E135" i="1"/>
  <c r="F135" i="1"/>
  <c r="G207" i="1"/>
  <c r="H214" i="1"/>
  <c r="D214" i="1"/>
  <c r="F34" i="1"/>
  <c r="H90" i="1"/>
  <c r="D90" i="1"/>
  <c r="F90" i="1"/>
  <c r="G90" i="1"/>
  <c r="H258" i="1"/>
  <c r="D258" i="1"/>
  <c r="F258" i="1"/>
  <c r="H349" i="1"/>
  <c r="D349" i="1"/>
  <c r="E349" i="1"/>
  <c r="E60" i="1"/>
  <c r="E225" i="1"/>
  <c r="P349" i="1"/>
  <c r="Q408" i="1"/>
  <c r="Q428" i="1"/>
  <c r="M428" i="1"/>
  <c r="Q119" i="1"/>
  <c r="Q361" i="1"/>
  <c r="Q64" i="3"/>
  <c r="N207" i="1"/>
  <c r="P240" i="1"/>
  <c r="N361" i="1"/>
  <c r="O389" i="1"/>
  <c r="G34" i="1"/>
  <c r="G81" i="1"/>
  <c r="D178" i="1"/>
  <c r="H199" i="1"/>
  <c r="D225" i="1"/>
  <c r="G278" i="1"/>
  <c r="H302" i="1"/>
  <c r="F302" i="1"/>
  <c r="H408" i="1"/>
  <c r="F408" i="1"/>
  <c r="D119" i="1"/>
  <c r="D129" i="1"/>
  <c r="D164" i="1"/>
  <c r="G191" i="1"/>
  <c r="F267" i="1"/>
  <c r="H288" i="1"/>
  <c r="F313" i="1"/>
  <c r="F341" i="1"/>
  <c r="H382" i="1"/>
  <c r="G382" i="1"/>
  <c r="H419" i="1"/>
  <c r="H34" i="1"/>
  <c r="D34" i="1"/>
  <c r="H64" i="1"/>
  <c r="D64" i="1"/>
  <c r="H104" i="1"/>
  <c r="D104" i="1"/>
  <c r="H135" i="1"/>
  <c r="D135" i="1"/>
  <c r="E151" i="1"/>
  <c r="G151" i="1"/>
  <c r="H151" i="1"/>
  <c r="D151" i="1"/>
  <c r="F178" i="1"/>
  <c r="G199" i="1"/>
  <c r="E199" i="1"/>
  <c r="F199" i="1"/>
  <c r="F207" i="1"/>
  <c r="G214" i="1"/>
  <c r="F225" i="1"/>
  <c r="H240" i="1"/>
  <c r="D240" i="1"/>
  <c r="D247" i="1"/>
  <c r="F247" i="1"/>
  <c r="E258" i="1"/>
  <c r="F278" i="1"/>
  <c r="H278" i="1"/>
  <c r="D278" i="1"/>
  <c r="E278" i="1"/>
  <c r="E302" i="1"/>
  <c r="H327" i="1"/>
  <c r="D327" i="1"/>
  <c r="F327" i="1"/>
  <c r="G327" i="1"/>
  <c r="G349" i="1"/>
  <c r="E361" i="1"/>
  <c r="F389" i="1"/>
  <c r="E408" i="1"/>
  <c r="E428" i="1"/>
  <c r="G104" i="1"/>
  <c r="F151" i="1"/>
  <c r="E178" i="1"/>
  <c r="G178" i="1"/>
  <c r="H178" i="1"/>
  <c r="D199" i="1"/>
  <c r="G225" i="1"/>
  <c r="H225" i="1"/>
  <c r="G258" i="1"/>
  <c r="D302" i="1"/>
  <c r="G302" i="1"/>
  <c r="E327" i="1"/>
  <c r="D408" i="1"/>
  <c r="G408" i="1"/>
  <c r="G111" i="1"/>
  <c r="H119" i="1"/>
  <c r="F129" i="1"/>
  <c r="H129" i="1"/>
  <c r="E129" i="1"/>
  <c r="F164" i="1"/>
  <c r="H164" i="1"/>
  <c r="E164" i="1"/>
  <c r="E236" i="1"/>
  <c r="E288" i="1"/>
  <c r="G288" i="1"/>
  <c r="D288" i="1"/>
  <c r="G341" i="1"/>
  <c r="E341" i="1"/>
  <c r="D382" i="1"/>
  <c r="F382" i="1"/>
  <c r="D419" i="1"/>
  <c r="F111" i="1"/>
  <c r="H111" i="1"/>
  <c r="D111" i="1"/>
  <c r="G129" i="1"/>
  <c r="G164" i="1"/>
  <c r="F191" i="1"/>
  <c r="H191" i="1"/>
  <c r="D191" i="1"/>
  <c r="E191" i="1"/>
  <c r="H236" i="1"/>
  <c r="D236" i="1"/>
  <c r="F236" i="1"/>
  <c r="G236" i="1"/>
  <c r="E267" i="1"/>
  <c r="G267" i="1"/>
  <c r="H267" i="1"/>
  <c r="D267" i="1"/>
  <c r="F288" i="1"/>
  <c r="E313" i="1"/>
  <c r="G313" i="1"/>
  <c r="H313" i="1"/>
  <c r="D313" i="1"/>
  <c r="H341" i="1"/>
  <c r="D341" i="1"/>
  <c r="E382" i="1"/>
  <c r="G419" i="1"/>
  <c r="E419" i="1"/>
  <c r="F419" i="1"/>
  <c r="H428" i="1"/>
  <c r="D428" i="1"/>
  <c r="O419" i="1"/>
  <c r="Q382" i="1"/>
  <c r="Q214" i="1"/>
  <c r="Q123" i="3"/>
  <c r="Q341" i="1"/>
  <c r="M341" i="1"/>
  <c r="N382" i="1"/>
  <c r="N408" i="1"/>
  <c r="Q419" i="1"/>
  <c r="M419" i="1"/>
  <c r="N24" i="1"/>
  <c r="N193" i="3"/>
  <c r="O24" i="1"/>
  <c r="O192" i="3"/>
  <c r="Q207" i="1"/>
  <c r="M207" i="1"/>
  <c r="M120" i="3"/>
  <c r="O240" i="1"/>
  <c r="O139" i="3"/>
  <c r="P341" i="1"/>
  <c r="O349" i="1"/>
  <c r="M361" i="1"/>
  <c r="M382" i="1"/>
  <c r="N389" i="1"/>
  <c r="M408" i="1"/>
  <c r="P419" i="1"/>
  <c r="O428" i="1"/>
  <c r="M64" i="3"/>
  <c r="O66" i="3"/>
  <c r="M70" i="3"/>
  <c r="O207" i="1"/>
  <c r="O121" i="3"/>
  <c r="P214" i="1"/>
  <c r="P122" i="3"/>
  <c r="Q240" i="1"/>
  <c r="Q140" i="3"/>
  <c r="M240" i="1"/>
  <c r="M140" i="3"/>
  <c r="O341" i="1"/>
  <c r="N349" i="1"/>
  <c r="P361" i="1"/>
  <c r="P382" i="1"/>
  <c r="Q389" i="1"/>
  <c r="M389" i="1"/>
  <c r="P408" i="1"/>
  <c r="N428" i="1"/>
  <c r="P64" i="1"/>
  <c r="P204" i="3"/>
  <c r="M214" i="1"/>
  <c r="M123" i="3"/>
  <c r="M119" i="1"/>
  <c r="M221" i="3"/>
  <c r="N316" i="3"/>
  <c r="Q64" i="1"/>
  <c r="M64" i="1"/>
  <c r="M204" i="3"/>
  <c r="P119" i="1"/>
  <c r="P221" i="3"/>
  <c r="N214" i="1"/>
  <c r="N123" i="3"/>
  <c r="O214" i="1"/>
  <c r="O122" i="3"/>
  <c r="Q288" i="1"/>
  <c r="M288" i="1"/>
  <c r="M253" i="3"/>
  <c r="N288" i="1"/>
  <c r="N155" i="3"/>
  <c r="N341" i="1"/>
  <c r="O361" i="1"/>
  <c r="O382" i="1"/>
  <c r="P389" i="1"/>
  <c r="O408" i="1"/>
  <c r="N419" i="1"/>
  <c r="N120" i="3"/>
  <c r="H247" i="1"/>
  <c r="G247" i="1"/>
  <c r="E247" i="1"/>
  <c r="E34" i="1"/>
  <c r="G60" i="1"/>
  <c r="G68" i="1" s="1"/>
  <c r="H60" i="1"/>
  <c r="D60" i="1"/>
  <c r="E81" i="1"/>
  <c r="F81" i="1"/>
  <c r="E136" i="1"/>
  <c r="E104" i="1"/>
  <c r="F104" i="1"/>
  <c r="E111" i="1"/>
  <c r="F60" i="1"/>
  <c r="H81" i="1"/>
  <c r="D81" i="1"/>
  <c r="E90" i="1"/>
  <c r="I225" i="1"/>
  <c r="L248" i="1"/>
  <c r="L200" i="1"/>
  <c r="L136" i="1"/>
  <c r="L112" i="1"/>
  <c r="C248" i="1"/>
  <c r="C136" i="1"/>
  <c r="O90" i="1"/>
  <c r="P90" i="1"/>
  <c r="Q90" i="1"/>
  <c r="M90" i="1"/>
  <c r="N90" i="1"/>
  <c r="O119" i="1"/>
  <c r="Q178" i="1"/>
  <c r="M178" i="1"/>
  <c r="N178" i="1"/>
  <c r="P178" i="1"/>
  <c r="P191" i="1"/>
  <c r="P207" i="1"/>
  <c r="O236" i="1"/>
  <c r="P236" i="1"/>
  <c r="N236" i="1"/>
  <c r="N240" i="1"/>
  <c r="N278" i="1"/>
  <c r="O278" i="1"/>
  <c r="Q278" i="1"/>
  <c r="M278" i="1"/>
  <c r="O288" i="1"/>
  <c r="Q302" i="1"/>
  <c r="M302" i="1"/>
  <c r="P327" i="1"/>
  <c r="O327" i="1"/>
  <c r="N104" i="1"/>
  <c r="O104" i="1"/>
  <c r="P104" i="1"/>
  <c r="Q104" i="1"/>
  <c r="M104" i="1"/>
  <c r="O129" i="1"/>
  <c r="O151" i="1"/>
  <c r="N191" i="1"/>
  <c r="O191" i="1"/>
  <c r="Q191" i="1"/>
  <c r="M191" i="1"/>
  <c r="Q199" i="1"/>
  <c r="M199" i="1"/>
  <c r="N258" i="1"/>
  <c r="P288" i="1"/>
  <c r="N302" i="1"/>
  <c r="N313" i="1"/>
  <c r="P24" i="1"/>
  <c r="Q24" i="1"/>
  <c r="M24" i="1"/>
  <c r="N64" i="1"/>
  <c r="O64" i="1"/>
  <c r="N81" i="1"/>
  <c r="O81" i="1"/>
  <c r="P81" i="1"/>
  <c r="Q81" i="1"/>
  <c r="M81" i="1"/>
  <c r="N119" i="1"/>
  <c r="N135" i="1"/>
  <c r="O135" i="1"/>
  <c r="Q135" i="1"/>
  <c r="M135" i="1"/>
  <c r="N164" i="1"/>
  <c r="O164" i="1"/>
  <c r="Q164" i="1"/>
  <c r="M164" i="1"/>
  <c r="O178" i="1"/>
  <c r="P225" i="1"/>
  <c r="Q225" i="1"/>
  <c r="M225" i="1"/>
  <c r="O225" i="1"/>
  <c r="Q236" i="1"/>
  <c r="M236" i="1"/>
  <c r="O247" i="1"/>
  <c r="P247" i="1"/>
  <c r="N247" i="1"/>
  <c r="Q267" i="1"/>
  <c r="M267" i="1"/>
  <c r="N267" i="1"/>
  <c r="P267" i="1"/>
  <c r="P278" i="1"/>
  <c r="Q313" i="1"/>
  <c r="M313" i="1"/>
  <c r="P313" i="1"/>
  <c r="N327" i="1"/>
  <c r="Q17" i="1"/>
  <c r="M17" i="1"/>
  <c r="N17" i="1"/>
  <c r="O17" i="1"/>
  <c r="P17" i="1"/>
  <c r="O34" i="1"/>
  <c r="P34" i="1"/>
  <c r="Q34" i="1"/>
  <c r="M34" i="1"/>
  <c r="N34" i="1"/>
  <c r="N35" i="1" s="1"/>
  <c r="O60" i="1"/>
  <c r="O68" i="1" s="1"/>
  <c r="P60" i="1"/>
  <c r="Q60" i="1"/>
  <c r="Q68" i="1" s="1"/>
  <c r="M60" i="1"/>
  <c r="M68" i="1" s="1"/>
  <c r="N60" i="1"/>
  <c r="Q111" i="1"/>
  <c r="M111" i="1"/>
  <c r="N111" i="1"/>
  <c r="O111" i="1"/>
  <c r="P111" i="1"/>
  <c r="Q129" i="1"/>
  <c r="M129" i="1"/>
  <c r="N129" i="1"/>
  <c r="P129" i="1"/>
  <c r="P135" i="1"/>
  <c r="Q151" i="1"/>
  <c r="M151" i="1"/>
  <c r="N151" i="1"/>
  <c r="P151" i="1"/>
  <c r="P164" i="1"/>
  <c r="O199" i="1"/>
  <c r="P199" i="1"/>
  <c r="N199" i="1"/>
  <c r="N225" i="1"/>
  <c r="Q247" i="1"/>
  <c r="M247" i="1"/>
  <c r="P258" i="1"/>
  <c r="Q258" i="1"/>
  <c r="M258" i="1"/>
  <c r="O258" i="1"/>
  <c r="O267" i="1"/>
  <c r="P302" i="1"/>
  <c r="O302" i="1"/>
  <c r="O313" i="1"/>
  <c r="Q327" i="1"/>
  <c r="M327" i="1"/>
  <c r="F136" i="1" l="1"/>
  <c r="E68" i="1"/>
  <c r="P68" i="1"/>
  <c r="E248" i="1"/>
  <c r="E200" i="1"/>
  <c r="M136" i="1"/>
  <c r="F68" i="1"/>
  <c r="H200" i="1"/>
  <c r="D248" i="1"/>
  <c r="G112" i="1"/>
  <c r="F248" i="1"/>
  <c r="O35" i="1"/>
  <c r="F200" i="1"/>
  <c r="D68" i="1"/>
  <c r="H136" i="1"/>
  <c r="G136" i="1"/>
  <c r="O136" i="1"/>
  <c r="P136" i="1"/>
  <c r="G200" i="1"/>
  <c r="F112" i="1"/>
  <c r="N68" i="1"/>
  <c r="P248" i="1"/>
  <c r="Q200" i="1"/>
  <c r="M200" i="1"/>
  <c r="H248" i="1"/>
  <c r="E112" i="1"/>
  <c r="H68" i="1"/>
  <c r="D200" i="1"/>
  <c r="D112" i="1"/>
  <c r="G248" i="1"/>
  <c r="H112" i="1"/>
  <c r="D136" i="1"/>
  <c r="N248" i="1"/>
  <c r="Q136" i="1"/>
  <c r="O248" i="1"/>
  <c r="Q248" i="1"/>
  <c r="Q112" i="1"/>
  <c r="P35" i="1"/>
  <c r="O200" i="1"/>
  <c r="O112" i="1"/>
  <c r="P200" i="1"/>
  <c r="Q35" i="1"/>
  <c r="P112" i="1"/>
  <c r="M248" i="1"/>
  <c r="N136" i="1"/>
  <c r="M35" i="1"/>
  <c r="N200" i="1"/>
  <c r="M112" i="1"/>
  <c r="N112" i="1"/>
  <c r="D11" i="1" l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I12" i="1"/>
  <c r="I13" i="1"/>
  <c r="I14" i="1"/>
  <c r="I15" i="1"/>
  <c r="I16" i="1"/>
  <c r="I27" i="1"/>
  <c r="I29" i="1"/>
  <c r="C24" i="1"/>
  <c r="C35" i="1" s="1"/>
  <c r="G24" i="1"/>
  <c r="G35" i="1" s="1"/>
  <c r="H24" i="1"/>
  <c r="H35" i="1" s="1"/>
  <c r="D24" i="1"/>
  <c r="D35" i="1" s="1"/>
  <c r="C17" i="1"/>
  <c r="L19" i="1" s="1"/>
  <c r="C433" i="1" l="1"/>
  <c r="G17" i="1"/>
  <c r="G433" i="1" s="1"/>
  <c r="F17" i="1"/>
  <c r="E17" i="1"/>
  <c r="F24" i="1"/>
  <c r="F35" i="1" s="1"/>
  <c r="D17" i="1"/>
  <c r="D433" i="1" s="1"/>
  <c r="H17" i="1"/>
  <c r="H433" i="1" s="1"/>
  <c r="E24" i="1"/>
  <c r="E35" i="1" s="1"/>
  <c r="Q102" i="3"/>
  <c r="H237" i="3"/>
  <c r="H236" i="3"/>
  <c r="H235" i="3"/>
  <c r="H103" i="3"/>
  <c r="H102" i="3"/>
  <c r="D243" i="5"/>
  <c r="E243" i="5"/>
  <c r="F243" i="5"/>
  <c r="G243" i="5"/>
  <c r="C243" i="5"/>
  <c r="F433" i="1" l="1"/>
  <c r="G434" i="1" s="1"/>
  <c r="E433" i="1"/>
  <c r="E434" i="1" s="1"/>
  <c r="D242" i="7"/>
  <c r="E242" i="7"/>
  <c r="F242" i="7"/>
  <c r="G242" i="7"/>
  <c r="C242" i="7"/>
  <c r="I242" i="7"/>
  <c r="H434" i="1"/>
  <c r="D434" i="1"/>
  <c r="F434" i="1" l="1"/>
  <c r="E429" i="1"/>
  <c r="F429" i="1"/>
  <c r="G429" i="1"/>
  <c r="H429" i="1"/>
  <c r="D429" i="1"/>
  <c r="E420" i="1"/>
  <c r="F420" i="1"/>
  <c r="G420" i="1"/>
  <c r="H420" i="1"/>
  <c r="D420" i="1"/>
  <c r="E409" i="1"/>
  <c r="F409" i="1"/>
  <c r="G409" i="1"/>
  <c r="H409" i="1"/>
  <c r="D409" i="1"/>
  <c r="E390" i="1"/>
  <c r="F390" i="1"/>
  <c r="G390" i="1"/>
  <c r="H390" i="1"/>
  <c r="D390" i="1"/>
  <c r="E383" i="1"/>
  <c r="F383" i="1"/>
  <c r="G383" i="1"/>
  <c r="H383" i="1"/>
  <c r="D383" i="1"/>
  <c r="E367" i="1"/>
  <c r="F367" i="1"/>
  <c r="G367" i="1"/>
  <c r="H367" i="1"/>
  <c r="D367" i="1"/>
  <c r="E362" i="1"/>
  <c r="F362" i="1"/>
  <c r="G362" i="1"/>
  <c r="H362" i="1"/>
  <c r="D362" i="1"/>
  <c r="E355" i="1"/>
  <c r="F355" i="1"/>
  <c r="G355" i="1"/>
  <c r="H355" i="1"/>
  <c r="D355" i="1"/>
  <c r="E350" i="1"/>
  <c r="F350" i="1"/>
  <c r="G350" i="1"/>
  <c r="H350" i="1"/>
  <c r="D350" i="1"/>
  <c r="E342" i="1"/>
  <c r="F342" i="1"/>
  <c r="G342" i="1"/>
  <c r="H342" i="1"/>
  <c r="D342" i="1"/>
  <c r="E328" i="1"/>
  <c r="F328" i="1"/>
  <c r="G328" i="1"/>
  <c r="H328" i="1"/>
  <c r="D328" i="1"/>
  <c r="E314" i="1"/>
  <c r="F314" i="1"/>
  <c r="G314" i="1"/>
  <c r="H314" i="1"/>
  <c r="D314" i="1"/>
  <c r="E303" i="1"/>
  <c r="F303" i="1"/>
  <c r="G303" i="1"/>
  <c r="H303" i="1"/>
  <c r="D303" i="1"/>
  <c r="E289" i="1"/>
  <c r="F289" i="1"/>
  <c r="G289" i="1"/>
  <c r="H289" i="1"/>
  <c r="D289" i="1"/>
  <c r="E279" i="1"/>
  <c r="F279" i="1"/>
  <c r="G279" i="1"/>
  <c r="H279" i="1"/>
  <c r="D279" i="1"/>
  <c r="E268" i="1"/>
  <c r="F268" i="1"/>
  <c r="G268" i="1"/>
  <c r="H268" i="1"/>
  <c r="D268" i="1"/>
  <c r="E259" i="1"/>
  <c r="F259" i="1"/>
  <c r="G259" i="1"/>
  <c r="H259" i="1"/>
  <c r="D259" i="1"/>
  <c r="E249" i="1"/>
  <c r="F249" i="1"/>
  <c r="G249" i="1"/>
  <c r="H249" i="1"/>
  <c r="D249" i="1"/>
  <c r="E215" i="1"/>
  <c r="F215" i="1"/>
  <c r="G215" i="1"/>
  <c r="H215" i="1"/>
  <c r="D215" i="1"/>
  <c r="E208" i="1"/>
  <c r="F208" i="1"/>
  <c r="G208" i="1"/>
  <c r="H208" i="1"/>
  <c r="D208" i="1"/>
  <c r="E201" i="1"/>
  <c r="F201" i="1"/>
  <c r="G201" i="1"/>
  <c r="H201" i="1"/>
  <c r="D201" i="1"/>
  <c r="E179" i="1"/>
  <c r="F179" i="1"/>
  <c r="G179" i="1"/>
  <c r="H179" i="1"/>
  <c r="D179" i="1"/>
  <c r="E165" i="1"/>
  <c r="F165" i="1"/>
  <c r="G165" i="1"/>
  <c r="H165" i="1"/>
  <c r="D165" i="1"/>
  <c r="E152" i="1"/>
  <c r="F152" i="1"/>
  <c r="G152" i="1"/>
  <c r="H152" i="1"/>
  <c r="D152" i="1"/>
  <c r="E137" i="1"/>
  <c r="F137" i="1"/>
  <c r="G137" i="1"/>
  <c r="H137" i="1"/>
  <c r="D137" i="1"/>
  <c r="E113" i="1"/>
  <c r="F113" i="1"/>
  <c r="G113" i="1"/>
  <c r="H113" i="1"/>
  <c r="D113" i="1"/>
  <c r="E91" i="1"/>
  <c r="F91" i="1"/>
  <c r="G91" i="1"/>
  <c r="H91" i="1"/>
  <c r="D91" i="1"/>
  <c r="E82" i="1"/>
  <c r="F82" i="1"/>
  <c r="G82" i="1"/>
  <c r="H82" i="1"/>
  <c r="D82" i="1"/>
  <c r="E69" i="1" l="1"/>
  <c r="F69" i="1"/>
  <c r="G69" i="1"/>
  <c r="H69" i="1"/>
  <c r="D69" i="1"/>
  <c r="E50" i="1"/>
  <c r="F50" i="1"/>
  <c r="G50" i="1"/>
  <c r="H50" i="1"/>
  <c r="D50" i="1"/>
  <c r="E36" i="1"/>
  <c r="F36" i="1"/>
  <c r="G36" i="1"/>
  <c r="H36" i="1"/>
  <c r="D36" i="1"/>
  <c r="H18" i="1"/>
  <c r="G18" i="1"/>
  <c r="E18" i="1"/>
  <c r="F18" i="1"/>
  <c r="D18" i="1"/>
  <c r="F6" i="9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5" i="9"/>
  <c r="H243" i="5" l="1"/>
  <c r="I243" i="5"/>
  <c r="H242" i="7" l="1"/>
  <c r="E54" i="12" l="1"/>
  <c r="E55" i="12"/>
  <c r="E56" i="12"/>
  <c r="E57" i="12"/>
  <c r="E58" i="12"/>
  <c r="E59" i="12"/>
  <c r="E60" i="12"/>
  <c r="E62" i="12"/>
  <c r="E63" i="12"/>
  <c r="E64" i="12"/>
  <c r="E66" i="12"/>
  <c r="E67" i="12"/>
  <c r="E68" i="12"/>
  <c r="S337" i="1" l="1"/>
  <c r="Q114" i="1" l="1"/>
  <c r="P114" i="1"/>
  <c r="Q92" i="1"/>
  <c r="M92" i="1"/>
  <c r="M50" i="1"/>
  <c r="H213" i="12"/>
  <c r="H212" i="12"/>
  <c r="E213" i="12"/>
  <c r="E212" i="12"/>
  <c r="Q113" i="1" l="1"/>
  <c r="O18" i="1"/>
  <c r="Q433" i="1"/>
  <c r="P91" i="1"/>
  <c r="Q82" i="1"/>
  <c r="M82" i="1"/>
  <c r="P69" i="1"/>
  <c r="Q50" i="1"/>
  <c r="O36" i="1"/>
  <c r="N19" i="1"/>
  <c r="Q18" i="1"/>
  <c r="O51" i="1"/>
  <c r="P70" i="1"/>
  <c r="O83" i="1"/>
  <c r="M91" i="1"/>
  <c r="P19" i="1"/>
  <c r="P51" i="1"/>
  <c r="P83" i="1"/>
  <c r="L51" i="1"/>
  <c r="L83" i="1"/>
  <c r="L92" i="1"/>
  <c r="Q70" i="1"/>
  <c r="Q51" i="1"/>
  <c r="P92" i="1"/>
  <c r="N18" i="1"/>
  <c r="O19" i="1"/>
  <c r="Q19" i="1"/>
  <c r="N70" i="1"/>
  <c r="Q83" i="1"/>
  <c r="Q91" i="1"/>
  <c r="P50" i="1"/>
  <c r="P82" i="1"/>
  <c r="P18" i="1"/>
  <c r="Q122" i="3"/>
  <c r="H123" i="3"/>
  <c r="G123" i="3"/>
  <c r="F123" i="3"/>
  <c r="E123" i="3"/>
  <c r="D123" i="3"/>
  <c r="C123" i="3"/>
  <c r="H122" i="3"/>
  <c r="G122" i="3"/>
  <c r="F122" i="3"/>
  <c r="E122" i="3"/>
  <c r="D122" i="3"/>
  <c r="C122" i="3"/>
  <c r="L216" i="1"/>
  <c r="S213" i="1"/>
  <c r="R123" i="3"/>
  <c r="S212" i="1"/>
  <c r="S122" i="3" s="1"/>
  <c r="R212" i="1"/>
  <c r="R122" i="3" s="1"/>
  <c r="J213" i="1"/>
  <c r="I123" i="3"/>
  <c r="J212" i="1"/>
  <c r="J122" i="3" s="1"/>
  <c r="I212" i="1"/>
  <c r="I122" i="3" s="1"/>
  <c r="O69" i="1" l="1"/>
  <c r="O70" i="1"/>
  <c r="Q69" i="1"/>
  <c r="P36" i="1"/>
  <c r="Q36" i="1"/>
  <c r="P433" i="1"/>
  <c r="P435" i="1" s="1"/>
  <c r="S123" i="3"/>
  <c r="T213" i="1"/>
  <c r="T122" i="3"/>
  <c r="R214" i="1"/>
  <c r="S214" i="1"/>
  <c r="J214" i="1"/>
  <c r="K122" i="3"/>
  <c r="I214" i="1"/>
  <c r="J123" i="3"/>
  <c r="Q435" i="1"/>
  <c r="Q430" i="1"/>
  <c r="P430" i="1"/>
  <c r="O430" i="1"/>
  <c r="N430" i="1"/>
  <c r="L430" i="1"/>
  <c r="Q429" i="1"/>
  <c r="P429" i="1"/>
  <c r="O429" i="1"/>
  <c r="N429" i="1"/>
  <c r="M429" i="1"/>
  <c r="Q421" i="1"/>
  <c r="P421" i="1"/>
  <c r="O421" i="1"/>
  <c r="N421" i="1"/>
  <c r="M421" i="1"/>
  <c r="L421" i="1"/>
  <c r="Q420" i="1"/>
  <c r="P420" i="1"/>
  <c r="O420" i="1"/>
  <c r="N420" i="1"/>
  <c r="M420" i="1"/>
  <c r="Q410" i="1"/>
  <c r="P410" i="1"/>
  <c r="O410" i="1"/>
  <c r="N410" i="1"/>
  <c r="L410" i="1"/>
  <c r="Q409" i="1"/>
  <c r="P409" i="1"/>
  <c r="O409" i="1"/>
  <c r="Q391" i="1"/>
  <c r="P391" i="1"/>
  <c r="N391" i="1"/>
  <c r="M391" i="1"/>
  <c r="L391" i="1"/>
  <c r="Q390" i="1"/>
  <c r="N390" i="1"/>
  <c r="M390" i="1"/>
  <c r="Q384" i="1"/>
  <c r="P384" i="1"/>
  <c r="O384" i="1"/>
  <c r="N384" i="1"/>
  <c r="L384" i="1"/>
  <c r="Q383" i="1"/>
  <c r="P383" i="1"/>
  <c r="O383" i="1"/>
  <c r="N383" i="1"/>
  <c r="M383" i="1"/>
  <c r="Q368" i="1"/>
  <c r="P368" i="1"/>
  <c r="O368" i="1"/>
  <c r="N368" i="1"/>
  <c r="M368" i="1"/>
  <c r="L368" i="1"/>
  <c r="Q367" i="1"/>
  <c r="P367" i="1"/>
  <c r="O367" i="1"/>
  <c r="N367" i="1"/>
  <c r="M367" i="1"/>
  <c r="Q363" i="1"/>
  <c r="P363" i="1"/>
  <c r="O363" i="1"/>
  <c r="N363" i="1"/>
  <c r="L363" i="1"/>
  <c r="Q362" i="1"/>
  <c r="P362" i="1"/>
  <c r="O362" i="1"/>
  <c r="Q356" i="1"/>
  <c r="P356" i="1"/>
  <c r="O356" i="1"/>
  <c r="N356" i="1"/>
  <c r="M356" i="1"/>
  <c r="L356" i="1"/>
  <c r="Q355" i="1"/>
  <c r="P355" i="1"/>
  <c r="O355" i="1"/>
  <c r="N355" i="1"/>
  <c r="M355" i="1"/>
  <c r="Q351" i="1"/>
  <c r="P351" i="1"/>
  <c r="O351" i="1"/>
  <c r="N351" i="1"/>
  <c r="L351" i="1"/>
  <c r="Q350" i="1"/>
  <c r="P350" i="1"/>
  <c r="O350" i="1"/>
  <c r="N350" i="1"/>
  <c r="M350" i="1"/>
  <c r="Q343" i="1"/>
  <c r="P343" i="1"/>
  <c r="O343" i="1"/>
  <c r="M343" i="1"/>
  <c r="L343" i="1"/>
  <c r="Q342" i="1"/>
  <c r="P342" i="1"/>
  <c r="M342" i="1"/>
  <c r="Q329" i="1"/>
  <c r="P329" i="1"/>
  <c r="O329" i="1"/>
  <c r="N329" i="1"/>
  <c r="L329" i="1"/>
  <c r="Q328" i="1"/>
  <c r="P328" i="1"/>
  <c r="O328" i="1"/>
  <c r="N328" i="1"/>
  <c r="M328" i="1"/>
  <c r="Q315" i="1"/>
  <c r="P315" i="1"/>
  <c r="O315" i="1"/>
  <c r="N315" i="1"/>
  <c r="L315" i="1"/>
  <c r="Q314" i="1"/>
  <c r="P314" i="1"/>
  <c r="O314" i="1"/>
  <c r="Q304" i="1"/>
  <c r="P304" i="1"/>
  <c r="O304" i="1"/>
  <c r="N304" i="1"/>
  <c r="L304" i="1"/>
  <c r="Q303" i="1"/>
  <c r="P303" i="1"/>
  <c r="O303" i="1"/>
  <c r="N303" i="1"/>
  <c r="M303" i="1"/>
  <c r="Q290" i="1"/>
  <c r="P290" i="1"/>
  <c r="O290" i="1"/>
  <c r="N290" i="1"/>
  <c r="L290" i="1"/>
  <c r="Q289" i="1"/>
  <c r="P289" i="1"/>
  <c r="O289" i="1"/>
  <c r="Q280" i="1"/>
  <c r="P280" i="1"/>
  <c r="O280" i="1"/>
  <c r="N280" i="1"/>
  <c r="L280" i="1"/>
  <c r="Q279" i="1"/>
  <c r="P279" i="1"/>
  <c r="O279" i="1"/>
  <c r="N279" i="1"/>
  <c r="M279" i="1"/>
  <c r="Q269" i="1"/>
  <c r="P269" i="1"/>
  <c r="O269" i="1"/>
  <c r="N269" i="1"/>
  <c r="M269" i="1"/>
  <c r="Q268" i="1"/>
  <c r="P268" i="1"/>
  <c r="O268" i="1"/>
  <c r="N268" i="1"/>
  <c r="Q260" i="1"/>
  <c r="P260" i="1"/>
  <c r="O260" i="1"/>
  <c r="N260" i="1"/>
  <c r="L260" i="1"/>
  <c r="Q259" i="1"/>
  <c r="P259" i="1"/>
  <c r="O259" i="1"/>
  <c r="N259" i="1"/>
  <c r="M259" i="1"/>
  <c r="Q250" i="1"/>
  <c r="P250" i="1"/>
  <c r="Q249" i="1"/>
  <c r="Q216" i="1"/>
  <c r="P216" i="1"/>
  <c r="O216" i="1"/>
  <c r="N216" i="1"/>
  <c r="M216" i="1"/>
  <c r="Q215" i="1"/>
  <c r="P215" i="1"/>
  <c r="O215" i="1"/>
  <c r="N215" i="1"/>
  <c r="M215" i="1"/>
  <c r="Q209" i="1"/>
  <c r="P209" i="1"/>
  <c r="O209" i="1"/>
  <c r="M209" i="1"/>
  <c r="L209" i="1"/>
  <c r="Q208" i="1"/>
  <c r="P208" i="1"/>
  <c r="M208" i="1"/>
  <c r="Q202" i="1"/>
  <c r="P202" i="1"/>
  <c r="Q201" i="1"/>
  <c r="Q180" i="1"/>
  <c r="P180" i="1"/>
  <c r="O180" i="1"/>
  <c r="N180" i="1"/>
  <c r="L180" i="1"/>
  <c r="Q179" i="1"/>
  <c r="P179" i="1"/>
  <c r="O179" i="1"/>
  <c r="Q166" i="1"/>
  <c r="P166" i="1"/>
  <c r="O166" i="1"/>
  <c r="N166" i="1"/>
  <c r="L166" i="1"/>
  <c r="Q165" i="1"/>
  <c r="P165" i="1"/>
  <c r="O165" i="1"/>
  <c r="Q153" i="1"/>
  <c r="P153" i="1"/>
  <c r="O153" i="1"/>
  <c r="N153" i="1"/>
  <c r="L153" i="1"/>
  <c r="Q152" i="1"/>
  <c r="P152" i="1"/>
  <c r="O152" i="1"/>
  <c r="Q138" i="1"/>
  <c r="P138" i="1"/>
  <c r="Q137" i="1"/>
  <c r="O92" i="1"/>
  <c r="M83" i="1"/>
  <c r="M51" i="1"/>
  <c r="Q37" i="1"/>
  <c r="P37" i="1"/>
  <c r="Q434" i="1" l="1"/>
  <c r="Q318" i="3"/>
  <c r="Q309" i="3"/>
  <c r="Q288" i="3"/>
  <c r="Q277" i="3"/>
  <c r="Q268" i="3"/>
  <c r="Q264" i="3"/>
  <c r="Q255" i="3"/>
  <c r="Q253" i="3"/>
  <c r="Q252" i="3"/>
  <c r="Q251" i="3"/>
  <c r="Q250" i="3"/>
  <c r="Q247" i="3"/>
  <c r="Q238" i="3"/>
  <c r="Q231" i="3"/>
  <c r="Q223" i="3"/>
  <c r="Q221" i="3"/>
  <c r="Q218" i="3"/>
  <c r="Q209" i="3"/>
  <c r="Q208" i="3"/>
  <c r="Q206" i="3"/>
  <c r="Q204" i="3"/>
  <c r="Q202" i="3"/>
  <c r="Q201" i="3"/>
  <c r="Q200" i="3"/>
  <c r="Q194" i="3"/>
  <c r="Q192" i="3"/>
  <c r="Q182" i="3"/>
  <c r="Q171" i="3"/>
  <c r="Q170" i="3"/>
  <c r="Q168" i="3"/>
  <c r="Q167" i="3"/>
  <c r="Q158" i="3"/>
  <c r="Q156" i="3"/>
  <c r="Q155" i="3"/>
  <c r="Q154" i="3"/>
  <c r="Q149" i="3"/>
  <c r="Q146" i="3"/>
  <c r="Q141" i="3"/>
  <c r="Q139" i="3"/>
  <c r="Q130" i="3"/>
  <c r="Q124" i="3"/>
  <c r="Q120" i="3"/>
  <c r="Q114" i="3"/>
  <c r="Q113" i="3"/>
  <c r="Q104" i="3"/>
  <c r="Q98" i="3"/>
  <c r="Q93" i="3"/>
  <c r="Q91" i="3"/>
  <c r="Q88" i="3"/>
  <c r="Q87" i="3"/>
  <c r="Q81" i="3"/>
  <c r="Q70" i="3"/>
  <c r="Q65" i="3"/>
  <c r="O302" i="3" l="1"/>
  <c r="O19" i="3" s="1"/>
  <c r="P280" i="3"/>
  <c r="P16" i="3" s="1"/>
  <c r="P302" i="3"/>
  <c r="P19" i="3" s="1"/>
  <c r="P185" i="3"/>
  <c r="P13" i="3" s="1"/>
  <c r="M321" i="3"/>
  <c r="M22" i="3" s="1"/>
  <c r="M302" i="3"/>
  <c r="M185" i="3"/>
  <c r="M13" i="3" s="1"/>
  <c r="Q280" i="3"/>
  <c r="O280" i="3"/>
  <c r="O185" i="3"/>
  <c r="O13" i="3" s="1"/>
  <c r="O74" i="3"/>
  <c r="O10" i="3" s="1"/>
  <c r="M74" i="3"/>
  <c r="M10" i="3" s="1"/>
  <c r="P74" i="3"/>
  <c r="P10" i="3" s="1"/>
  <c r="P321" i="3"/>
  <c r="P22" i="3" s="1"/>
  <c r="N302" i="3"/>
  <c r="N74" i="3"/>
  <c r="O321" i="3"/>
  <c r="M280" i="3"/>
  <c r="M16" i="3" s="1"/>
  <c r="Q185" i="3"/>
  <c r="Q13" i="3" s="1"/>
  <c r="Q302" i="3"/>
  <c r="Q19" i="3" s="1"/>
  <c r="N321" i="3"/>
  <c r="N280" i="3"/>
  <c r="N16" i="3" s="1"/>
  <c r="N185" i="3"/>
  <c r="N13" i="3" s="1"/>
  <c r="Q74" i="3"/>
  <c r="Q321" i="3"/>
  <c r="Q22" i="3" s="1"/>
  <c r="H319" i="3"/>
  <c r="G319" i="3"/>
  <c r="H318" i="3"/>
  <c r="G318" i="3"/>
  <c r="H316" i="3"/>
  <c r="G316" i="3"/>
  <c r="H315" i="3"/>
  <c r="G315" i="3"/>
  <c r="H314" i="3"/>
  <c r="G314" i="3"/>
  <c r="H313" i="3"/>
  <c r="G313" i="3"/>
  <c r="H312" i="3"/>
  <c r="G312" i="3"/>
  <c r="H311" i="3"/>
  <c r="G311" i="3"/>
  <c r="H310" i="3"/>
  <c r="G310" i="3"/>
  <c r="H309" i="3"/>
  <c r="G309" i="3"/>
  <c r="H300" i="3"/>
  <c r="G300" i="3"/>
  <c r="H299" i="3"/>
  <c r="G299" i="3"/>
  <c r="H298" i="3"/>
  <c r="G298" i="3"/>
  <c r="H297" i="3"/>
  <c r="G297" i="3"/>
  <c r="H296" i="3"/>
  <c r="G296" i="3"/>
  <c r="H295" i="3"/>
  <c r="G295" i="3"/>
  <c r="H294" i="3"/>
  <c r="G294" i="3"/>
  <c r="H293" i="3"/>
  <c r="G293" i="3"/>
  <c r="H292" i="3"/>
  <c r="G292" i="3"/>
  <c r="H291" i="3"/>
  <c r="G291" i="3"/>
  <c r="H290" i="3"/>
  <c r="G290" i="3"/>
  <c r="H289" i="3"/>
  <c r="G289" i="3"/>
  <c r="H288" i="3"/>
  <c r="G288" i="3"/>
  <c r="H278" i="3"/>
  <c r="G278" i="3"/>
  <c r="H277" i="3"/>
  <c r="G277" i="3"/>
  <c r="H276" i="3"/>
  <c r="G276" i="3"/>
  <c r="H275" i="3"/>
  <c r="G275" i="3"/>
  <c r="H274" i="3"/>
  <c r="G274" i="3"/>
  <c r="H273" i="3"/>
  <c r="G273" i="3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3" i="3"/>
  <c r="G263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1" i="3"/>
  <c r="G251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20" i="3"/>
  <c r="G220" i="3"/>
  <c r="H219" i="3"/>
  <c r="G219" i="3"/>
  <c r="H218" i="3"/>
  <c r="G218" i="3"/>
  <c r="H217" i="3"/>
  <c r="G217" i="3"/>
  <c r="H216" i="3"/>
  <c r="G216" i="3"/>
  <c r="H215" i="3"/>
  <c r="G215" i="3"/>
  <c r="H214" i="3"/>
  <c r="G214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6" i="3"/>
  <c r="G206" i="3"/>
  <c r="H205" i="3"/>
  <c r="G205" i="3"/>
  <c r="H204" i="3"/>
  <c r="G204" i="3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N322" i="3" l="1"/>
  <c r="O303" i="3"/>
  <c r="P303" i="3"/>
  <c r="Q281" i="3"/>
  <c r="P281" i="3"/>
  <c r="N75" i="3"/>
  <c r="Q327" i="3"/>
  <c r="Q282" i="3" s="1"/>
  <c r="O16" i="3"/>
  <c r="P17" i="3" s="1"/>
  <c r="P75" i="3"/>
  <c r="O75" i="3"/>
  <c r="O281" i="3"/>
  <c r="Q10" i="3"/>
  <c r="Q11" i="3" s="1"/>
  <c r="Q16" i="3"/>
  <c r="Q17" i="3" s="1"/>
  <c r="N10" i="3"/>
  <c r="O11" i="3" s="1"/>
  <c r="O327" i="3"/>
  <c r="O304" i="3" s="1"/>
  <c r="Q303" i="3"/>
  <c r="N303" i="3"/>
  <c r="N19" i="3"/>
  <c r="O20" i="3" s="1"/>
  <c r="O322" i="3"/>
  <c r="P327" i="3"/>
  <c r="P187" i="3" s="1"/>
  <c r="M19" i="3"/>
  <c r="M25" i="3" s="1"/>
  <c r="Q322" i="3"/>
  <c r="P186" i="3"/>
  <c r="N22" i="3"/>
  <c r="N23" i="3" s="1"/>
  <c r="O22" i="3"/>
  <c r="Q75" i="3"/>
  <c r="O186" i="3"/>
  <c r="N281" i="3"/>
  <c r="N327" i="3"/>
  <c r="P322" i="3"/>
  <c r="M327" i="3"/>
  <c r="M187" i="3" s="1"/>
  <c r="N186" i="3"/>
  <c r="Q186" i="3"/>
  <c r="Q14" i="3"/>
  <c r="Q23" i="3"/>
  <c r="Q20" i="3"/>
  <c r="P14" i="3"/>
  <c r="P11" i="3"/>
  <c r="P25" i="3"/>
  <c r="P20" i="3"/>
  <c r="O14" i="3"/>
  <c r="N17" i="3"/>
  <c r="N14" i="3"/>
  <c r="G302" i="3"/>
  <c r="P305" i="3" s="1"/>
  <c r="G321" i="3"/>
  <c r="G22" i="3" s="1"/>
  <c r="P24" i="3" s="1"/>
  <c r="H321" i="3"/>
  <c r="G74" i="3"/>
  <c r="P77" i="3" s="1"/>
  <c r="G185" i="3"/>
  <c r="G13" i="3" s="1"/>
  <c r="P15" i="3" s="1"/>
  <c r="G280" i="3"/>
  <c r="H74" i="3"/>
  <c r="Q77" i="3" s="1"/>
  <c r="H185" i="3"/>
  <c r="H280" i="3"/>
  <c r="H302" i="3"/>
  <c r="Q76" i="3" l="1"/>
  <c r="O17" i="3"/>
  <c r="Q323" i="3"/>
  <c r="Q304" i="3"/>
  <c r="Q187" i="3"/>
  <c r="O23" i="3"/>
  <c r="N20" i="3"/>
  <c r="N11" i="3"/>
  <c r="M323" i="3"/>
  <c r="Q25" i="3"/>
  <c r="Q26" i="3" s="1"/>
  <c r="M304" i="3"/>
  <c r="P328" i="3"/>
  <c r="Q328" i="3"/>
  <c r="O323" i="3"/>
  <c r="P76" i="3"/>
  <c r="P323" i="3"/>
  <c r="P282" i="3"/>
  <c r="O76" i="3"/>
  <c r="O328" i="3"/>
  <c r="N328" i="3"/>
  <c r="N25" i="3"/>
  <c r="N26" i="3" s="1"/>
  <c r="G10" i="3"/>
  <c r="P12" i="3" s="1"/>
  <c r="O282" i="3"/>
  <c r="P23" i="3"/>
  <c r="G19" i="3"/>
  <c r="P21" i="3" s="1"/>
  <c r="H322" i="3"/>
  <c r="P304" i="3"/>
  <c r="O187" i="3"/>
  <c r="N323" i="3"/>
  <c r="N304" i="3"/>
  <c r="N76" i="3"/>
  <c r="Q324" i="3"/>
  <c r="H22" i="3"/>
  <c r="Q24" i="3" s="1"/>
  <c r="M76" i="3"/>
  <c r="O25" i="3"/>
  <c r="P26" i="3" s="1"/>
  <c r="M282" i="3"/>
  <c r="N187" i="3"/>
  <c r="P324" i="3"/>
  <c r="H303" i="3"/>
  <c r="Q305" i="3"/>
  <c r="N282" i="3"/>
  <c r="G16" i="3"/>
  <c r="P18" i="3" s="1"/>
  <c r="P283" i="3"/>
  <c r="H16" i="3"/>
  <c r="Q18" i="3" s="1"/>
  <c r="Q283" i="3"/>
  <c r="G327" i="3"/>
  <c r="P329" i="3" s="1"/>
  <c r="Q188" i="3"/>
  <c r="H186" i="3"/>
  <c r="P188" i="3"/>
  <c r="H19" i="3"/>
  <c r="H13" i="3"/>
  <c r="Q15" i="3" s="1"/>
  <c r="H75" i="3"/>
  <c r="H327" i="3"/>
  <c r="Q329" i="3" s="1"/>
  <c r="H281" i="3"/>
  <c r="H10" i="3"/>
  <c r="G76" i="3" l="1"/>
  <c r="G304" i="3"/>
  <c r="G323" i="3"/>
  <c r="H23" i="3"/>
  <c r="O26" i="3"/>
  <c r="G25" i="3"/>
  <c r="P27" i="3" s="1"/>
  <c r="G282" i="3"/>
  <c r="H17" i="3"/>
  <c r="H11" i="3"/>
  <c r="Q12" i="3"/>
  <c r="H20" i="3"/>
  <c r="Q21" i="3"/>
  <c r="G187" i="3"/>
  <c r="H14" i="3"/>
  <c r="H323" i="3"/>
  <c r="H76" i="3"/>
  <c r="H187" i="3"/>
  <c r="H328" i="3"/>
  <c r="H282" i="3"/>
  <c r="H304" i="3"/>
  <c r="H25" i="3"/>
  <c r="H26" i="3" l="1"/>
  <c r="Q27" i="3"/>
  <c r="I11" i="1"/>
  <c r="I22" i="1"/>
  <c r="I26" i="1"/>
  <c r="I40" i="1"/>
  <c r="I49" i="1" s="1"/>
  <c r="I54" i="1"/>
  <c r="I62" i="1"/>
  <c r="I66" i="1"/>
  <c r="I73" i="1"/>
  <c r="I86" i="1"/>
  <c r="I95" i="1"/>
  <c r="I106" i="1"/>
  <c r="I117" i="1"/>
  <c r="I121" i="1"/>
  <c r="I131" i="1"/>
  <c r="I141" i="1"/>
  <c r="I156" i="1"/>
  <c r="I169" i="1"/>
  <c r="I183" i="1"/>
  <c r="I193" i="1"/>
  <c r="I205" i="1"/>
  <c r="I227" i="1"/>
  <c r="I238" i="1"/>
  <c r="I242" i="1"/>
  <c r="I253" i="1"/>
  <c r="I263" i="1"/>
  <c r="I272" i="1"/>
  <c r="I283" i="1"/>
  <c r="I293" i="1"/>
  <c r="I307" i="1"/>
  <c r="I318" i="1"/>
  <c r="I332" i="1"/>
  <c r="I346" i="1"/>
  <c r="I354" i="1"/>
  <c r="I359" i="1"/>
  <c r="I366" i="1"/>
  <c r="I371" i="1"/>
  <c r="I387" i="1"/>
  <c r="I395" i="1"/>
  <c r="I414" i="1"/>
  <c r="I425" i="1"/>
  <c r="I34" i="1" l="1"/>
  <c r="I389" i="1"/>
  <c r="I240" i="1"/>
  <c r="I207" i="1"/>
  <c r="I361" i="1"/>
  <c r="I191" i="1"/>
  <c r="I17" i="1"/>
  <c r="I382" i="1"/>
  <c r="I104" i="1"/>
  <c r="I60" i="1"/>
  <c r="I302" i="1"/>
  <c r="I135" i="1"/>
  <c r="I129" i="1"/>
  <c r="I258" i="1"/>
  <c r="I408" i="1"/>
  <c r="I313" i="1"/>
  <c r="I288" i="1"/>
  <c r="I278" i="1"/>
  <c r="I151" i="1"/>
  <c r="I267" i="1"/>
  <c r="I199" i="1"/>
  <c r="I164" i="1"/>
  <c r="I90" i="1"/>
  <c r="I81" i="1"/>
  <c r="I64" i="1"/>
  <c r="I24" i="1"/>
  <c r="I327" i="1"/>
  <c r="I428" i="1"/>
  <c r="I341" i="1"/>
  <c r="I247" i="1"/>
  <c r="I111" i="1"/>
  <c r="I419" i="1"/>
  <c r="I349" i="1"/>
  <c r="I236" i="1"/>
  <c r="I178" i="1"/>
  <c r="I119" i="1"/>
  <c r="I200" i="1" l="1"/>
  <c r="I68" i="1"/>
  <c r="I112" i="1"/>
  <c r="I136" i="1"/>
  <c r="I248" i="1"/>
  <c r="I35" i="1"/>
  <c r="I433" i="1" l="1"/>
  <c r="I2" i="7"/>
  <c r="S14" i="1"/>
  <c r="J14" i="1"/>
  <c r="H433" i="12" l="1"/>
  <c r="E433" i="12"/>
  <c r="H428" i="12"/>
  <c r="E428" i="12"/>
  <c r="H427" i="12"/>
  <c r="E427" i="12"/>
  <c r="H426" i="12"/>
  <c r="E426" i="12"/>
  <c r="H425" i="12"/>
  <c r="E425" i="12"/>
  <c r="H419" i="12"/>
  <c r="E419" i="12"/>
  <c r="H418" i="12"/>
  <c r="E418" i="12"/>
  <c r="H417" i="12"/>
  <c r="E417" i="12"/>
  <c r="H416" i="12"/>
  <c r="E416" i="12"/>
  <c r="H415" i="12"/>
  <c r="E415" i="12"/>
  <c r="H414" i="12"/>
  <c r="E414" i="12"/>
  <c r="H408" i="12"/>
  <c r="E408" i="12"/>
  <c r="H407" i="12"/>
  <c r="E407" i="12"/>
  <c r="H406" i="12"/>
  <c r="E406" i="12"/>
  <c r="H405" i="12"/>
  <c r="E405" i="12"/>
  <c r="H404" i="12"/>
  <c r="E404" i="12"/>
  <c r="H403" i="12"/>
  <c r="E403" i="12"/>
  <c r="H402" i="12"/>
  <c r="E402" i="12"/>
  <c r="H401" i="12"/>
  <c r="E401" i="12"/>
  <c r="H400" i="12"/>
  <c r="E400" i="12"/>
  <c r="H399" i="12"/>
  <c r="E399" i="12"/>
  <c r="H398" i="12"/>
  <c r="E398" i="12"/>
  <c r="H397" i="12"/>
  <c r="E397" i="12"/>
  <c r="H396" i="12"/>
  <c r="E396" i="12"/>
  <c r="H395" i="12"/>
  <c r="E395" i="12"/>
  <c r="H389" i="12"/>
  <c r="E389" i="12"/>
  <c r="H388" i="12"/>
  <c r="E388" i="12"/>
  <c r="H387" i="12"/>
  <c r="E387" i="12"/>
  <c r="H382" i="12"/>
  <c r="E382" i="12"/>
  <c r="H381" i="12"/>
  <c r="E381" i="12"/>
  <c r="H380" i="12"/>
  <c r="E380" i="12"/>
  <c r="H379" i="12"/>
  <c r="E379" i="12"/>
  <c r="H378" i="12"/>
  <c r="E378" i="12"/>
  <c r="H377" i="12"/>
  <c r="E377" i="12"/>
  <c r="H376" i="12"/>
  <c r="E376" i="12"/>
  <c r="H375" i="12"/>
  <c r="E375" i="12"/>
  <c r="H374" i="12"/>
  <c r="E374" i="12"/>
  <c r="H373" i="12"/>
  <c r="E373" i="12"/>
  <c r="H372" i="12"/>
  <c r="E372" i="12"/>
  <c r="H371" i="12"/>
  <c r="E371" i="12"/>
  <c r="H366" i="12"/>
  <c r="E366" i="12"/>
  <c r="H361" i="12"/>
  <c r="E361" i="12"/>
  <c r="H360" i="12"/>
  <c r="E360" i="12"/>
  <c r="H359" i="12"/>
  <c r="E359" i="12"/>
  <c r="H354" i="12"/>
  <c r="E354" i="12"/>
  <c r="H349" i="12"/>
  <c r="E349" i="12"/>
  <c r="H348" i="12"/>
  <c r="E348" i="12"/>
  <c r="H347" i="12"/>
  <c r="E347" i="12"/>
  <c r="H346" i="12"/>
  <c r="E346" i="12"/>
  <c r="H341" i="12"/>
  <c r="E341" i="12"/>
  <c r="H340" i="12"/>
  <c r="E340" i="12"/>
  <c r="H339" i="12"/>
  <c r="E339" i="12"/>
  <c r="H338" i="12"/>
  <c r="E338" i="12"/>
  <c r="H337" i="12"/>
  <c r="E337" i="12"/>
  <c r="H336" i="12"/>
  <c r="E336" i="12"/>
  <c r="H335" i="12"/>
  <c r="E335" i="12"/>
  <c r="H334" i="12"/>
  <c r="E334" i="12"/>
  <c r="H333" i="12"/>
  <c r="E333" i="12"/>
  <c r="H332" i="12"/>
  <c r="E332" i="12"/>
  <c r="H327" i="12"/>
  <c r="E327" i="12"/>
  <c r="H326" i="12"/>
  <c r="E326" i="12"/>
  <c r="H325" i="12"/>
  <c r="E325" i="12"/>
  <c r="H324" i="12"/>
  <c r="E324" i="12"/>
  <c r="H323" i="12"/>
  <c r="E323" i="12"/>
  <c r="H322" i="12"/>
  <c r="E322" i="12"/>
  <c r="H321" i="12"/>
  <c r="E321" i="12"/>
  <c r="H320" i="12"/>
  <c r="E320" i="12"/>
  <c r="H319" i="12"/>
  <c r="E319" i="12"/>
  <c r="H318" i="12"/>
  <c r="E318" i="12"/>
  <c r="H313" i="12"/>
  <c r="E313" i="12"/>
  <c r="H312" i="12"/>
  <c r="E312" i="12"/>
  <c r="H311" i="12"/>
  <c r="E311" i="12"/>
  <c r="H310" i="12"/>
  <c r="E310" i="12"/>
  <c r="H309" i="12"/>
  <c r="E309" i="12"/>
  <c r="H308" i="12"/>
  <c r="E308" i="12"/>
  <c r="H307" i="12"/>
  <c r="E307" i="12"/>
  <c r="H302" i="12"/>
  <c r="E302" i="12"/>
  <c r="H301" i="12"/>
  <c r="E301" i="12"/>
  <c r="H300" i="12"/>
  <c r="E300" i="12"/>
  <c r="H299" i="12"/>
  <c r="E299" i="12"/>
  <c r="H298" i="12"/>
  <c r="E298" i="12"/>
  <c r="H297" i="12"/>
  <c r="E297" i="12"/>
  <c r="H296" i="12"/>
  <c r="E296" i="12"/>
  <c r="H295" i="12"/>
  <c r="E295" i="12"/>
  <c r="H294" i="12"/>
  <c r="E294" i="12"/>
  <c r="H293" i="12"/>
  <c r="E293" i="12"/>
  <c r="H288" i="12"/>
  <c r="E288" i="12"/>
  <c r="H287" i="12"/>
  <c r="E287" i="12"/>
  <c r="H286" i="12"/>
  <c r="E286" i="12"/>
  <c r="H285" i="12"/>
  <c r="E285" i="12"/>
  <c r="H284" i="12"/>
  <c r="E284" i="12"/>
  <c r="H283" i="12"/>
  <c r="E283" i="12"/>
  <c r="H278" i="12"/>
  <c r="E278" i="12"/>
  <c r="H277" i="12"/>
  <c r="E277" i="12"/>
  <c r="H276" i="12"/>
  <c r="E276" i="12"/>
  <c r="H275" i="12"/>
  <c r="E275" i="12"/>
  <c r="H274" i="12"/>
  <c r="E274" i="12"/>
  <c r="H273" i="12"/>
  <c r="E273" i="12"/>
  <c r="H272" i="12"/>
  <c r="E272" i="12"/>
  <c r="H267" i="12"/>
  <c r="E267" i="12"/>
  <c r="H266" i="12"/>
  <c r="E266" i="12"/>
  <c r="H265" i="12"/>
  <c r="E265" i="12"/>
  <c r="H264" i="12"/>
  <c r="E264" i="12"/>
  <c r="H263" i="12"/>
  <c r="E263" i="12"/>
  <c r="H258" i="12"/>
  <c r="E258" i="12"/>
  <c r="H257" i="12"/>
  <c r="E257" i="12"/>
  <c r="H256" i="12"/>
  <c r="E256" i="12"/>
  <c r="H255" i="12"/>
  <c r="E255" i="12"/>
  <c r="H254" i="12"/>
  <c r="E254" i="12"/>
  <c r="H253" i="12"/>
  <c r="E253" i="12"/>
  <c r="H248" i="12"/>
  <c r="E248" i="12"/>
  <c r="H247" i="12"/>
  <c r="E247" i="12"/>
  <c r="H246" i="12"/>
  <c r="E246" i="12"/>
  <c r="H245" i="12"/>
  <c r="E245" i="12"/>
  <c r="H244" i="12"/>
  <c r="E244" i="12"/>
  <c r="H243" i="12"/>
  <c r="E243" i="12"/>
  <c r="H242" i="12"/>
  <c r="E242" i="12"/>
  <c r="H240" i="12"/>
  <c r="E240" i="12"/>
  <c r="H239" i="12"/>
  <c r="E239" i="12"/>
  <c r="H238" i="12"/>
  <c r="E238" i="12"/>
  <c r="H236" i="12"/>
  <c r="E236" i="12"/>
  <c r="H235" i="12"/>
  <c r="E235" i="12"/>
  <c r="H234" i="12"/>
  <c r="E234" i="12"/>
  <c r="H233" i="12"/>
  <c r="E233" i="12"/>
  <c r="H232" i="12"/>
  <c r="E232" i="12"/>
  <c r="H231" i="12"/>
  <c r="E231" i="12"/>
  <c r="H230" i="12"/>
  <c r="E230" i="12"/>
  <c r="H229" i="12"/>
  <c r="E229" i="12"/>
  <c r="H228" i="12"/>
  <c r="E228" i="12"/>
  <c r="H227" i="12"/>
  <c r="E227" i="12"/>
  <c r="H225" i="12"/>
  <c r="E225" i="12"/>
  <c r="H224" i="12"/>
  <c r="E224" i="12"/>
  <c r="H223" i="12"/>
  <c r="E223" i="12"/>
  <c r="H222" i="12"/>
  <c r="E222" i="12"/>
  <c r="H221" i="12"/>
  <c r="E221" i="12"/>
  <c r="H220" i="12"/>
  <c r="E220" i="12"/>
  <c r="H219" i="12"/>
  <c r="E219" i="12"/>
  <c r="H214" i="12"/>
  <c r="E214" i="12"/>
  <c r="H207" i="12"/>
  <c r="E207" i="12"/>
  <c r="H206" i="12"/>
  <c r="E206" i="12"/>
  <c r="H205" i="12"/>
  <c r="E205" i="12"/>
  <c r="H200" i="12"/>
  <c r="E200" i="12"/>
  <c r="H199" i="12"/>
  <c r="E199" i="12"/>
  <c r="H198" i="12"/>
  <c r="E198" i="12"/>
  <c r="H197" i="12"/>
  <c r="E197" i="12"/>
  <c r="H196" i="12"/>
  <c r="E196" i="12"/>
  <c r="H195" i="12"/>
  <c r="E195" i="12"/>
  <c r="H194" i="12"/>
  <c r="E194" i="12"/>
  <c r="H193" i="12"/>
  <c r="E193" i="12"/>
  <c r="H191" i="12"/>
  <c r="E191" i="12"/>
  <c r="H190" i="12"/>
  <c r="E190" i="12"/>
  <c r="H189" i="12"/>
  <c r="E189" i="12"/>
  <c r="H188" i="12"/>
  <c r="E188" i="12"/>
  <c r="H187" i="12"/>
  <c r="E187" i="12"/>
  <c r="H186" i="12"/>
  <c r="E186" i="12"/>
  <c r="H185" i="12"/>
  <c r="E185" i="12"/>
  <c r="H184" i="12"/>
  <c r="E184" i="12"/>
  <c r="H183" i="12"/>
  <c r="E183" i="12"/>
  <c r="H178" i="12"/>
  <c r="E178" i="12"/>
  <c r="H177" i="12"/>
  <c r="E177" i="12"/>
  <c r="H176" i="12"/>
  <c r="E176" i="12"/>
  <c r="H175" i="12"/>
  <c r="E175" i="12"/>
  <c r="H174" i="12"/>
  <c r="E174" i="12"/>
  <c r="H173" i="12"/>
  <c r="E173" i="12"/>
  <c r="H172" i="12"/>
  <c r="E172" i="12"/>
  <c r="H171" i="12"/>
  <c r="E171" i="12"/>
  <c r="H170" i="12"/>
  <c r="E170" i="12"/>
  <c r="H169" i="12"/>
  <c r="E169" i="12"/>
  <c r="H164" i="12"/>
  <c r="E164" i="12"/>
  <c r="H163" i="12"/>
  <c r="E163" i="12"/>
  <c r="H162" i="12"/>
  <c r="E162" i="12"/>
  <c r="H161" i="12"/>
  <c r="E161" i="12"/>
  <c r="H160" i="12"/>
  <c r="E160" i="12"/>
  <c r="H159" i="12"/>
  <c r="E159" i="12"/>
  <c r="H158" i="12"/>
  <c r="E158" i="12"/>
  <c r="H157" i="12"/>
  <c r="E157" i="12"/>
  <c r="H156" i="12"/>
  <c r="E156" i="12"/>
  <c r="H151" i="12"/>
  <c r="E151" i="12"/>
  <c r="H150" i="12"/>
  <c r="E150" i="12"/>
  <c r="H149" i="12"/>
  <c r="E149" i="12"/>
  <c r="H148" i="12"/>
  <c r="E148" i="12"/>
  <c r="H147" i="12"/>
  <c r="E147" i="12"/>
  <c r="H146" i="12"/>
  <c r="E146" i="12"/>
  <c r="H145" i="12"/>
  <c r="E145" i="12"/>
  <c r="H144" i="12"/>
  <c r="E144" i="12"/>
  <c r="H143" i="12"/>
  <c r="E143" i="12"/>
  <c r="H142" i="12"/>
  <c r="E142" i="12"/>
  <c r="H141" i="12"/>
  <c r="E141" i="12"/>
  <c r="H136" i="12"/>
  <c r="E136" i="12"/>
  <c r="H135" i="12"/>
  <c r="E135" i="12"/>
  <c r="H134" i="12"/>
  <c r="E134" i="12"/>
  <c r="H133" i="12"/>
  <c r="E133" i="12"/>
  <c r="H132" i="12"/>
  <c r="E132" i="12"/>
  <c r="H131" i="12"/>
  <c r="E131" i="12"/>
  <c r="H129" i="12"/>
  <c r="E129" i="12"/>
  <c r="H128" i="12"/>
  <c r="E128" i="12"/>
  <c r="H127" i="12"/>
  <c r="E127" i="12"/>
  <c r="H126" i="12"/>
  <c r="E126" i="12"/>
  <c r="H125" i="12"/>
  <c r="E125" i="12"/>
  <c r="H124" i="12"/>
  <c r="E124" i="12"/>
  <c r="H123" i="12"/>
  <c r="E123" i="12"/>
  <c r="H122" i="12"/>
  <c r="E122" i="12"/>
  <c r="H121" i="12"/>
  <c r="E121" i="12"/>
  <c r="H119" i="12"/>
  <c r="E119" i="12"/>
  <c r="H118" i="12"/>
  <c r="E118" i="12"/>
  <c r="H117" i="12"/>
  <c r="E117" i="12"/>
  <c r="H112" i="12"/>
  <c r="E112" i="12"/>
  <c r="H111" i="12"/>
  <c r="E111" i="12"/>
  <c r="H110" i="12"/>
  <c r="E110" i="12"/>
  <c r="H109" i="12"/>
  <c r="E109" i="12"/>
  <c r="H108" i="12"/>
  <c r="E108" i="12"/>
  <c r="H107" i="12"/>
  <c r="E107" i="12"/>
  <c r="H106" i="12"/>
  <c r="E106" i="12"/>
  <c r="H104" i="12"/>
  <c r="E104" i="12"/>
  <c r="H103" i="12"/>
  <c r="E103" i="12"/>
  <c r="H102" i="12"/>
  <c r="E102" i="12"/>
  <c r="H101" i="12"/>
  <c r="E101" i="12"/>
  <c r="H100" i="12"/>
  <c r="E100" i="12"/>
  <c r="H99" i="12"/>
  <c r="E99" i="12"/>
  <c r="H98" i="12"/>
  <c r="E98" i="12"/>
  <c r="H97" i="12"/>
  <c r="E97" i="12"/>
  <c r="H96" i="12"/>
  <c r="E96" i="12"/>
  <c r="H95" i="12"/>
  <c r="E95" i="12"/>
  <c r="H90" i="12"/>
  <c r="E90" i="12"/>
  <c r="H89" i="12"/>
  <c r="E89" i="12"/>
  <c r="H88" i="12"/>
  <c r="E88" i="12"/>
  <c r="H87" i="12"/>
  <c r="E87" i="12"/>
  <c r="H86" i="12"/>
  <c r="E86" i="12"/>
  <c r="H81" i="12"/>
  <c r="E81" i="12"/>
  <c r="H80" i="12"/>
  <c r="E80" i="12"/>
  <c r="H79" i="12"/>
  <c r="E79" i="12"/>
  <c r="H78" i="12"/>
  <c r="E78" i="12"/>
  <c r="H77" i="12"/>
  <c r="E77" i="12"/>
  <c r="H76" i="12"/>
  <c r="E76" i="12"/>
  <c r="H75" i="12"/>
  <c r="E75" i="12"/>
  <c r="H74" i="12"/>
  <c r="E74" i="12"/>
  <c r="H73" i="12"/>
  <c r="E73" i="12"/>
  <c r="H68" i="12"/>
  <c r="H67" i="12"/>
  <c r="H66" i="12"/>
  <c r="H64" i="12"/>
  <c r="H63" i="12"/>
  <c r="H62" i="12"/>
  <c r="H60" i="12"/>
  <c r="H59" i="12"/>
  <c r="H58" i="12"/>
  <c r="H57" i="12"/>
  <c r="H56" i="12"/>
  <c r="H55" i="12"/>
  <c r="H54" i="12"/>
  <c r="H49" i="12"/>
  <c r="E49" i="12"/>
  <c r="H47" i="12"/>
  <c r="E47" i="12"/>
  <c r="H46" i="12"/>
  <c r="E46" i="12"/>
  <c r="H45" i="12"/>
  <c r="E45" i="12"/>
  <c r="H44" i="12"/>
  <c r="E44" i="12"/>
  <c r="H43" i="12"/>
  <c r="E43" i="12"/>
  <c r="H42" i="12"/>
  <c r="E42" i="12"/>
  <c r="H41" i="12"/>
  <c r="E41" i="12"/>
  <c r="H40" i="12"/>
  <c r="E40" i="12"/>
  <c r="H35" i="12"/>
  <c r="E35" i="12"/>
  <c r="H34" i="12"/>
  <c r="E34" i="12"/>
  <c r="H33" i="12"/>
  <c r="E33" i="12"/>
  <c r="H32" i="12"/>
  <c r="E32" i="12"/>
  <c r="H31" i="12"/>
  <c r="E31" i="12"/>
  <c r="H30" i="12"/>
  <c r="E30" i="12"/>
  <c r="H29" i="12"/>
  <c r="E29" i="12"/>
  <c r="H28" i="12"/>
  <c r="E28" i="12"/>
  <c r="H27" i="12"/>
  <c r="E27" i="12"/>
  <c r="H26" i="12"/>
  <c r="E26" i="12"/>
  <c r="H24" i="12"/>
  <c r="E24" i="12"/>
  <c r="H23" i="12"/>
  <c r="E23" i="12"/>
  <c r="H22" i="12"/>
  <c r="E22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R366" i="1" l="1"/>
  <c r="R368" i="1" s="1"/>
  <c r="S366" i="1"/>
  <c r="M280" i="1" l="1"/>
  <c r="M19" i="1"/>
  <c r="M152" i="1"/>
  <c r="M153" i="1"/>
  <c r="N152" i="1"/>
  <c r="M289" i="1"/>
  <c r="M290" i="1"/>
  <c r="N289" i="1"/>
  <c r="N342" i="1"/>
  <c r="N343" i="1"/>
  <c r="O342" i="1"/>
  <c r="O391" i="1"/>
  <c r="P390" i="1"/>
  <c r="O390" i="1"/>
  <c r="M384" i="1"/>
  <c r="N82" i="1"/>
  <c r="N83" i="1"/>
  <c r="O82" i="1"/>
  <c r="M166" i="1"/>
  <c r="M165" i="1"/>
  <c r="N165" i="1"/>
  <c r="N209" i="1"/>
  <c r="O208" i="1"/>
  <c r="N208" i="1"/>
  <c r="M260" i="1"/>
  <c r="M304" i="1"/>
  <c r="M351" i="1"/>
  <c r="M409" i="1"/>
  <c r="M410" i="1"/>
  <c r="N409" i="1"/>
  <c r="M329" i="1"/>
  <c r="N50" i="1"/>
  <c r="N51" i="1"/>
  <c r="O50" i="1"/>
  <c r="N92" i="1"/>
  <c r="O91" i="1"/>
  <c r="N91" i="1"/>
  <c r="M180" i="1"/>
  <c r="M179" i="1"/>
  <c r="N179" i="1"/>
  <c r="M268" i="1"/>
  <c r="L269" i="1"/>
  <c r="M314" i="1"/>
  <c r="N314" i="1"/>
  <c r="M315" i="1"/>
  <c r="M362" i="1"/>
  <c r="M363" i="1"/>
  <c r="N362" i="1"/>
  <c r="M430" i="1"/>
  <c r="O37" i="1"/>
  <c r="L114" i="1"/>
  <c r="M113" i="1"/>
  <c r="M18" i="1"/>
  <c r="N114" i="1" l="1"/>
  <c r="N113" i="1"/>
  <c r="L70" i="1"/>
  <c r="M69" i="1"/>
  <c r="N433" i="1"/>
  <c r="O114" i="1"/>
  <c r="P113" i="1"/>
  <c r="O113" i="1"/>
  <c r="O433" i="1"/>
  <c r="P249" i="1"/>
  <c r="O250" i="1"/>
  <c r="M250" i="1"/>
  <c r="N249" i="1"/>
  <c r="L250" i="1"/>
  <c r="M249" i="1"/>
  <c r="N250" i="1"/>
  <c r="O249" i="1"/>
  <c r="O202" i="1"/>
  <c r="P201" i="1"/>
  <c r="N202" i="1"/>
  <c r="O201" i="1"/>
  <c r="N201" i="1"/>
  <c r="M202" i="1"/>
  <c r="L202" i="1"/>
  <c r="M201" i="1"/>
  <c r="N137" i="1"/>
  <c r="M138" i="1"/>
  <c r="O138" i="1"/>
  <c r="P137" i="1"/>
  <c r="L138" i="1"/>
  <c r="M137" i="1"/>
  <c r="N138" i="1"/>
  <c r="O137" i="1"/>
  <c r="M114" i="1"/>
  <c r="N69" i="1"/>
  <c r="M70" i="1"/>
  <c r="O435" i="1" l="1"/>
  <c r="P434" i="1"/>
  <c r="F319" i="3"/>
  <c r="F318" i="3"/>
  <c r="F316" i="3"/>
  <c r="F315" i="3"/>
  <c r="F314" i="3"/>
  <c r="F313" i="3"/>
  <c r="F312" i="3"/>
  <c r="F311" i="3"/>
  <c r="F310" i="3"/>
  <c r="F309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280" i="3" l="1"/>
  <c r="F74" i="3"/>
  <c r="F185" i="3"/>
  <c r="F302" i="3"/>
  <c r="F321" i="3"/>
  <c r="G303" i="3" l="1"/>
  <c r="O305" i="3"/>
  <c r="O188" i="3"/>
  <c r="G186" i="3"/>
  <c r="G75" i="3"/>
  <c r="O77" i="3"/>
  <c r="G322" i="3"/>
  <c r="O324" i="3"/>
  <c r="G281" i="3"/>
  <c r="O283" i="3"/>
  <c r="F22" i="3"/>
  <c r="F13" i="3"/>
  <c r="F19" i="3"/>
  <c r="F10" i="3"/>
  <c r="F16" i="3"/>
  <c r="F327" i="3"/>
  <c r="F187" i="3" s="1"/>
  <c r="G11" i="3" l="1"/>
  <c r="O12" i="3"/>
  <c r="G20" i="3"/>
  <c r="O21" i="3"/>
  <c r="G328" i="3"/>
  <c r="O329" i="3"/>
  <c r="G14" i="3"/>
  <c r="O15" i="3"/>
  <c r="G17" i="3"/>
  <c r="O18" i="3"/>
  <c r="G23" i="3"/>
  <c r="O24" i="3"/>
  <c r="F76" i="3"/>
  <c r="F25" i="3"/>
  <c r="F282" i="3"/>
  <c r="F304" i="3"/>
  <c r="F323" i="3"/>
  <c r="G26" i="3" l="1"/>
  <c r="O27" i="3"/>
  <c r="S400" i="1"/>
  <c r="H2" i="5" l="1"/>
  <c r="R102" i="3" l="1"/>
  <c r="I103" i="3"/>
  <c r="I102" i="3"/>
  <c r="I237" i="3"/>
  <c r="I236" i="3"/>
  <c r="I235" i="3"/>
  <c r="R237" i="3"/>
  <c r="R236" i="3"/>
  <c r="R235" i="3"/>
  <c r="R425" i="1"/>
  <c r="R414" i="1"/>
  <c r="R395" i="1"/>
  <c r="R387" i="1"/>
  <c r="R371" i="1"/>
  <c r="R359" i="1"/>
  <c r="R354" i="1"/>
  <c r="R356" i="1" s="1"/>
  <c r="R346" i="1"/>
  <c r="R332" i="1"/>
  <c r="R318" i="1"/>
  <c r="R307" i="1"/>
  <c r="R293" i="1"/>
  <c r="R283" i="1"/>
  <c r="R272" i="1"/>
  <c r="R263" i="1"/>
  <c r="R253" i="1"/>
  <c r="R242" i="1"/>
  <c r="R238" i="1"/>
  <c r="R227" i="1"/>
  <c r="R219" i="1"/>
  <c r="R216" i="1"/>
  <c r="R205" i="1"/>
  <c r="R193" i="1"/>
  <c r="R183" i="1"/>
  <c r="R169" i="1"/>
  <c r="R156" i="1"/>
  <c r="R141" i="1"/>
  <c r="R131" i="1"/>
  <c r="R121" i="1"/>
  <c r="R117" i="1"/>
  <c r="R106" i="1"/>
  <c r="R95" i="1"/>
  <c r="R86" i="1"/>
  <c r="R73" i="1"/>
  <c r="R66" i="1"/>
  <c r="R62" i="1"/>
  <c r="R54" i="1"/>
  <c r="R40" i="1"/>
  <c r="R49" i="1" s="1"/>
  <c r="R26" i="1"/>
  <c r="R22" i="1"/>
  <c r="R11" i="1"/>
  <c r="R81" i="3" s="1"/>
  <c r="R90" i="1" l="1"/>
  <c r="R92" i="1" s="1"/>
  <c r="R104" i="1"/>
  <c r="R135" i="1"/>
  <c r="R288" i="1"/>
  <c r="R290" i="1" s="1"/>
  <c r="R327" i="1"/>
  <c r="R329" i="1" s="1"/>
  <c r="R419" i="1"/>
  <c r="R421" i="1" s="1"/>
  <c r="R408" i="1"/>
  <c r="R410" i="1" s="1"/>
  <c r="R129" i="1"/>
  <c r="R119" i="1"/>
  <c r="R349" i="1"/>
  <c r="R351" i="1" s="1"/>
  <c r="R361" i="1"/>
  <c r="R363" i="1" s="1"/>
  <c r="R164" i="1"/>
  <c r="R166" i="1" s="1"/>
  <c r="R178" i="1"/>
  <c r="R180" i="1" s="1"/>
  <c r="R236" i="1"/>
  <c r="R267" i="1"/>
  <c r="R269" i="1" s="1"/>
  <c r="R17" i="1"/>
  <c r="R19" i="1" s="1"/>
  <c r="R151" i="1"/>
  <c r="R153" i="1" s="1"/>
  <c r="R225" i="1"/>
  <c r="R64" i="1"/>
  <c r="R81" i="1"/>
  <c r="R83" i="1" s="1"/>
  <c r="R111" i="1"/>
  <c r="R207" i="1"/>
  <c r="R209" i="1" s="1"/>
  <c r="R247" i="1"/>
  <c r="R258" i="1"/>
  <c r="R260" i="1" s="1"/>
  <c r="R302" i="1"/>
  <c r="R304" i="1" s="1"/>
  <c r="R341" i="1"/>
  <c r="R343" i="1" s="1"/>
  <c r="R278" i="1"/>
  <c r="R280" i="1" s="1"/>
  <c r="R313" i="1"/>
  <c r="R315" i="1" s="1"/>
  <c r="R389" i="1"/>
  <c r="R391" i="1" s="1"/>
  <c r="R51" i="1"/>
  <c r="R60" i="1"/>
  <c r="R191" i="1"/>
  <c r="R199" i="1"/>
  <c r="R240" i="1"/>
  <c r="R382" i="1"/>
  <c r="R384" i="1" s="1"/>
  <c r="R428" i="1"/>
  <c r="R430" i="1" s="1"/>
  <c r="R24" i="1"/>
  <c r="R34" i="1"/>
  <c r="R112" i="1" l="1"/>
  <c r="R114" i="1" s="1"/>
  <c r="R136" i="1"/>
  <c r="R138" i="1" s="1"/>
  <c r="R35" i="1"/>
  <c r="R37" i="1" s="1"/>
  <c r="R200" i="1"/>
  <c r="R202" i="1" s="1"/>
  <c r="R68" i="1"/>
  <c r="R70" i="1" s="1"/>
  <c r="R248" i="1"/>
  <c r="R250" i="1" s="1"/>
  <c r="L433" i="1"/>
  <c r="N36" i="1" l="1"/>
  <c r="R433" i="1"/>
  <c r="R435" i="1" s="1"/>
  <c r="L37" i="1" l="1"/>
  <c r="M36" i="1"/>
  <c r="N37" i="1"/>
  <c r="M433" i="1"/>
  <c r="M37" i="1" l="1"/>
  <c r="N435" i="1"/>
  <c r="O434" i="1"/>
  <c r="N434" i="1"/>
  <c r="M435" i="1" l="1"/>
  <c r="L435" i="1" l="1"/>
  <c r="M434" i="1"/>
  <c r="S418" i="1"/>
  <c r="S416" i="1"/>
  <c r="H2" i="7"/>
  <c r="J235" i="3" l="1"/>
  <c r="J236" i="3"/>
  <c r="J237" i="3"/>
  <c r="S407" i="1" l="1"/>
  <c r="S406" i="1"/>
  <c r="S405" i="1"/>
  <c r="S404" i="1"/>
  <c r="S403" i="1"/>
  <c r="S402" i="1"/>
  <c r="S401" i="1"/>
  <c r="J11" i="1" l="1"/>
  <c r="J12" i="1"/>
  <c r="J13" i="1"/>
  <c r="J15" i="1"/>
  <c r="J16" i="1"/>
  <c r="J22" i="1"/>
  <c r="J23" i="1"/>
  <c r="J26" i="1"/>
  <c r="J27" i="1"/>
  <c r="J29" i="1"/>
  <c r="J30" i="1"/>
  <c r="J31" i="1"/>
  <c r="J32" i="1"/>
  <c r="J33" i="1"/>
  <c r="J40" i="1"/>
  <c r="J41" i="1"/>
  <c r="J42" i="1"/>
  <c r="J43" i="1"/>
  <c r="J44" i="1"/>
  <c r="J45" i="1"/>
  <c r="J46" i="1"/>
  <c r="J47" i="1"/>
  <c r="J316" i="3" s="1"/>
  <c r="J54" i="1"/>
  <c r="J55" i="1"/>
  <c r="J56" i="1"/>
  <c r="J57" i="1"/>
  <c r="J58" i="1"/>
  <c r="J59" i="1"/>
  <c r="J62" i="1"/>
  <c r="J63" i="1"/>
  <c r="J66" i="1"/>
  <c r="J67" i="1"/>
  <c r="J73" i="1"/>
  <c r="J75" i="1"/>
  <c r="J76" i="1"/>
  <c r="J77" i="1"/>
  <c r="J78" i="1"/>
  <c r="J79" i="1"/>
  <c r="J80" i="1"/>
  <c r="J86" i="1"/>
  <c r="J87" i="1"/>
  <c r="J88" i="1"/>
  <c r="J89" i="1"/>
  <c r="J95" i="1"/>
  <c r="J96" i="1"/>
  <c r="J97" i="1"/>
  <c r="J98" i="1"/>
  <c r="J99" i="1"/>
  <c r="J100" i="1"/>
  <c r="J101" i="1"/>
  <c r="J102" i="1"/>
  <c r="J103" i="1"/>
  <c r="J106" i="1"/>
  <c r="J107" i="1"/>
  <c r="J108" i="1"/>
  <c r="J109" i="1"/>
  <c r="J110" i="1"/>
  <c r="J117" i="1"/>
  <c r="J118" i="1"/>
  <c r="J121" i="1"/>
  <c r="J122" i="1"/>
  <c r="J123" i="1"/>
  <c r="J124" i="1"/>
  <c r="J125" i="1"/>
  <c r="J126" i="1"/>
  <c r="J127" i="1"/>
  <c r="J128" i="1"/>
  <c r="J131" i="1"/>
  <c r="J132" i="1"/>
  <c r="J133" i="1"/>
  <c r="J134" i="1"/>
  <c r="J141" i="1"/>
  <c r="J142" i="1"/>
  <c r="J143" i="1"/>
  <c r="J144" i="1"/>
  <c r="J145" i="1"/>
  <c r="J146" i="1"/>
  <c r="J147" i="1"/>
  <c r="J148" i="1"/>
  <c r="J149" i="1"/>
  <c r="J150" i="1"/>
  <c r="J156" i="1"/>
  <c r="J157" i="1"/>
  <c r="J158" i="1"/>
  <c r="J159" i="1"/>
  <c r="J160" i="1"/>
  <c r="J161" i="1"/>
  <c r="J162" i="1"/>
  <c r="J163" i="1"/>
  <c r="J169" i="1"/>
  <c r="J170" i="1"/>
  <c r="J171" i="1"/>
  <c r="J172" i="1"/>
  <c r="J173" i="1"/>
  <c r="J174" i="1"/>
  <c r="J175" i="1"/>
  <c r="J176" i="1"/>
  <c r="J177" i="1"/>
  <c r="J183" i="1"/>
  <c r="J184" i="1"/>
  <c r="J185" i="1"/>
  <c r="J186" i="1"/>
  <c r="J187" i="1"/>
  <c r="J188" i="1"/>
  <c r="J189" i="1"/>
  <c r="J190" i="1"/>
  <c r="J193" i="1"/>
  <c r="J194" i="1"/>
  <c r="J195" i="1"/>
  <c r="J196" i="1"/>
  <c r="J197" i="1"/>
  <c r="J198" i="1"/>
  <c r="J205" i="1"/>
  <c r="J206" i="1"/>
  <c r="J219" i="1"/>
  <c r="J227" i="1"/>
  <c r="J228" i="1"/>
  <c r="J229" i="1"/>
  <c r="J230" i="1"/>
  <c r="J231" i="1"/>
  <c r="J232" i="1"/>
  <c r="J233" i="1"/>
  <c r="J234" i="1"/>
  <c r="J235" i="1"/>
  <c r="J238" i="1"/>
  <c r="J239" i="1"/>
  <c r="J242" i="1"/>
  <c r="J244" i="1"/>
  <c r="J245" i="1"/>
  <c r="J246" i="1"/>
  <c r="J253" i="1"/>
  <c r="J254" i="1"/>
  <c r="J255" i="1"/>
  <c r="J256" i="1"/>
  <c r="J257" i="1"/>
  <c r="J263" i="1"/>
  <c r="J264" i="1"/>
  <c r="J265" i="1"/>
  <c r="J266" i="1"/>
  <c r="J272" i="1"/>
  <c r="J273" i="1"/>
  <c r="J274" i="1"/>
  <c r="J275" i="1"/>
  <c r="J276" i="1"/>
  <c r="J277" i="1"/>
  <c r="J283" i="1"/>
  <c r="J284" i="1"/>
  <c r="J285" i="1"/>
  <c r="J286" i="1"/>
  <c r="J287" i="1"/>
  <c r="J293" i="1"/>
  <c r="J294" i="1"/>
  <c r="J295" i="1"/>
  <c r="J296" i="1"/>
  <c r="J297" i="1"/>
  <c r="J298" i="1"/>
  <c r="J299" i="1"/>
  <c r="J300" i="1"/>
  <c r="J301" i="1"/>
  <c r="J307" i="1"/>
  <c r="J308" i="1"/>
  <c r="J309" i="1"/>
  <c r="J310" i="1"/>
  <c r="J311" i="1"/>
  <c r="J312" i="1"/>
  <c r="J318" i="1"/>
  <c r="J319" i="1"/>
  <c r="J320" i="1"/>
  <c r="J321" i="1"/>
  <c r="J322" i="1"/>
  <c r="J323" i="1"/>
  <c r="J324" i="1"/>
  <c r="J325" i="1"/>
  <c r="J326" i="1"/>
  <c r="J332" i="1"/>
  <c r="J333" i="1"/>
  <c r="J334" i="1"/>
  <c r="J335" i="1"/>
  <c r="J336" i="1"/>
  <c r="J337" i="1"/>
  <c r="J338" i="1"/>
  <c r="J339" i="1"/>
  <c r="J340" i="1"/>
  <c r="J346" i="1"/>
  <c r="J347" i="1"/>
  <c r="J348" i="1"/>
  <c r="J354" i="1"/>
  <c r="J359" i="1"/>
  <c r="J360" i="1"/>
  <c r="J366" i="1"/>
  <c r="S368" i="1" s="1"/>
  <c r="J371" i="1"/>
  <c r="J372" i="1"/>
  <c r="J373" i="1"/>
  <c r="J374" i="1"/>
  <c r="J375" i="1"/>
  <c r="J376" i="1"/>
  <c r="J377" i="1"/>
  <c r="J378" i="1"/>
  <c r="J379" i="1"/>
  <c r="J380" i="1"/>
  <c r="J381" i="1"/>
  <c r="J387" i="1"/>
  <c r="J388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14" i="1"/>
  <c r="J415" i="1"/>
  <c r="J416" i="1"/>
  <c r="J417" i="1"/>
  <c r="J418" i="1"/>
  <c r="J425" i="1"/>
  <c r="J426" i="1"/>
  <c r="J427" i="1"/>
  <c r="S427" i="1"/>
  <c r="S426" i="1"/>
  <c r="S425" i="1"/>
  <c r="S414" i="1"/>
  <c r="S419" i="1" s="1"/>
  <c r="S399" i="1"/>
  <c r="S397" i="1"/>
  <c r="S396" i="1"/>
  <c r="S395" i="1"/>
  <c r="S388" i="1"/>
  <c r="S387" i="1"/>
  <c r="S381" i="1"/>
  <c r="S380" i="1"/>
  <c r="S379" i="1"/>
  <c r="S378" i="1"/>
  <c r="S377" i="1"/>
  <c r="S376" i="1"/>
  <c r="S375" i="1"/>
  <c r="S374" i="1"/>
  <c r="S373" i="1"/>
  <c r="S372" i="1"/>
  <c r="S371" i="1"/>
  <c r="S360" i="1"/>
  <c r="S359" i="1"/>
  <c r="S354" i="1"/>
  <c r="S348" i="1"/>
  <c r="S347" i="1"/>
  <c r="S346" i="1"/>
  <c r="S340" i="1"/>
  <c r="S339" i="1"/>
  <c r="S335" i="1"/>
  <c r="S334" i="1"/>
  <c r="S333" i="1"/>
  <c r="S332" i="1"/>
  <c r="S326" i="1"/>
  <c r="S325" i="1"/>
  <c r="S324" i="1"/>
  <c r="S323" i="1"/>
  <c r="S322" i="1"/>
  <c r="S321" i="1"/>
  <c r="S320" i="1"/>
  <c r="S319" i="1"/>
  <c r="S318" i="1"/>
  <c r="S312" i="1"/>
  <c r="S311" i="1"/>
  <c r="S310" i="1"/>
  <c r="S309" i="1"/>
  <c r="S308" i="1"/>
  <c r="S307" i="1"/>
  <c r="S301" i="1"/>
  <c r="S300" i="1"/>
  <c r="S299" i="1"/>
  <c r="S298" i="1"/>
  <c r="S297" i="1"/>
  <c r="S296" i="1"/>
  <c r="S295" i="1"/>
  <c r="S294" i="1"/>
  <c r="S293" i="1"/>
  <c r="S287" i="1"/>
  <c r="S286" i="1"/>
  <c r="S285" i="1"/>
  <c r="S284" i="1"/>
  <c r="S283" i="1"/>
  <c r="S277" i="1"/>
  <c r="S276" i="1"/>
  <c r="S275" i="1"/>
  <c r="S274" i="1"/>
  <c r="S273" i="1"/>
  <c r="S272" i="1"/>
  <c r="S266" i="1"/>
  <c r="S265" i="1"/>
  <c r="S264" i="1"/>
  <c r="S263" i="1"/>
  <c r="S257" i="1"/>
  <c r="S256" i="1"/>
  <c r="S255" i="1"/>
  <c r="S254" i="1"/>
  <c r="S253" i="1"/>
  <c r="S246" i="1"/>
  <c r="S245" i="1"/>
  <c r="S244" i="1"/>
  <c r="S242" i="1"/>
  <c r="S239" i="1"/>
  <c r="S238" i="1"/>
  <c r="S235" i="1"/>
  <c r="S234" i="1"/>
  <c r="S233" i="1"/>
  <c r="S232" i="1"/>
  <c r="S231" i="1"/>
  <c r="S230" i="1"/>
  <c r="S229" i="1"/>
  <c r="S228" i="1"/>
  <c r="S227" i="1"/>
  <c r="S224" i="1"/>
  <c r="S223" i="1"/>
  <c r="S222" i="1"/>
  <c r="S221" i="1"/>
  <c r="S220" i="1"/>
  <c r="S219" i="1"/>
  <c r="S216" i="1"/>
  <c r="S206" i="1"/>
  <c r="S205" i="1"/>
  <c r="S198" i="1"/>
  <c r="S197" i="1"/>
  <c r="S196" i="1"/>
  <c r="S195" i="1"/>
  <c r="S194" i="1"/>
  <c r="S193" i="1"/>
  <c r="S190" i="1"/>
  <c r="S189" i="1"/>
  <c r="S188" i="1"/>
  <c r="S187" i="1"/>
  <c r="S186" i="1"/>
  <c r="S185" i="1"/>
  <c r="S184" i="1"/>
  <c r="S183" i="1"/>
  <c r="S177" i="1"/>
  <c r="S176" i="1"/>
  <c r="S175" i="1"/>
  <c r="S174" i="1"/>
  <c r="S173" i="1"/>
  <c r="S172" i="1"/>
  <c r="S171" i="1"/>
  <c r="S170" i="1"/>
  <c r="S169" i="1"/>
  <c r="S163" i="1"/>
  <c r="S162" i="1"/>
  <c r="S161" i="1"/>
  <c r="S160" i="1"/>
  <c r="S159" i="1"/>
  <c r="S158" i="1"/>
  <c r="S157" i="1"/>
  <c r="S156" i="1"/>
  <c r="S150" i="1"/>
  <c r="S149" i="1"/>
  <c r="S148" i="1"/>
  <c r="S147" i="1"/>
  <c r="S146" i="1"/>
  <c r="S145" i="1"/>
  <c r="S144" i="1"/>
  <c r="S143" i="1"/>
  <c r="S142" i="1"/>
  <c r="S141" i="1"/>
  <c r="S134" i="1"/>
  <c r="S133" i="1"/>
  <c r="S132" i="1"/>
  <c r="S131" i="1"/>
  <c r="S128" i="1"/>
  <c r="S127" i="1"/>
  <c r="S126" i="1"/>
  <c r="S125" i="1"/>
  <c r="S124" i="1"/>
  <c r="S123" i="1"/>
  <c r="S122" i="1"/>
  <c r="S121" i="1"/>
  <c r="S118" i="1"/>
  <c r="S117" i="1"/>
  <c r="S110" i="1"/>
  <c r="S109" i="1"/>
  <c r="S108" i="1"/>
  <c r="S107" i="1"/>
  <c r="S106" i="1"/>
  <c r="S103" i="1"/>
  <c r="S102" i="1"/>
  <c r="S101" i="1"/>
  <c r="S100" i="1"/>
  <c r="S99" i="1"/>
  <c r="S98" i="1"/>
  <c r="S97" i="1"/>
  <c r="S96" i="1"/>
  <c r="S95" i="1"/>
  <c r="S89" i="1"/>
  <c r="S88" i="1"/>
  <c r="S87" i="1"/>
  <c r="S86" i="1"/>
  <c r="S80" i="1"/>
  <c r="S79" i="1"/>
  <c r="S78" i="1"/>
  <c r="S77" i="1"/>
  <c r="S76" i="1"/>
  <c r="S75" i="1"/>
  <c r="S73" i="1"/>
  <c r="S67" i="1"/>
  <c r="S66" i="1"/>
  <c r="S63" i="1"/>
  <c r="S62" i="1"/>
  <c r="S59" i="1"/>
  <c r="S58" i="1"/>
  <c r="S57" i="1"/>
  <c r="S56" i="1"/>
  <c r="S55" i="1"/>
  <c r="S54" i="1"/>
  <c r="S47" i="1"/>
  <c r="S46" i="1"/>
  <c r="S45" i="1"/>
  <c r="S44" i="1"/>
  <c r="S43" i="1"/>
  <c r="S42" i="1"/>
  <c r="S41" i="1"/>
  <c r="S40" i="1"/>
  <c r="S33" i="1"/>
  <c r="S32" i="1"/>
  <c r="S31" i="1"/>
  <c r="S30" i="1"/>
  <c r="S29" i="1"/>
  <c r="S26" i="1"/>
  <c r="S23" i="1"/>
  <c r="S22" i="1"/>
  <c r="S16" i="1"/>
  <c r="S15" i="1"/>
  <c r="T15" i="1" s="1"/>
  <c r="S13" i="1"/>
  <c r="S12" i="1"/>
  <c r="S11" i="1"/>
  <c r="S398" i="1"/>
  <c r="S49" i="1" l="1"/>
  <c r="J49" i="1"/>
  <c r="J34" i="1"/>
  <c r="S356" i="1"/>
  <c r="J119" i="1"/>
  <c r="S389" i="1"/>
  <c r="S119" i="1"/>
  <c r="S24" i="1"/>
  <c r="S240" i="1"/>
  <c r="S34" i="1"/>
  <c r="S64" i="1"/>
  <c r="S81" i="1"/>
  <c r="S111" i="1"/>
  <c r="S207" i="1"/>
  <c r="S247" i="1"/>
  <c r="S258" i="1"/>
  <c r="S302" i="1"/>
  <c r="S341" i="1"/>
  <c r="S349" i="1"/>
  <c r="S361" i="1"/>
  <c r="S428" i="1"/>
  <c r="S267" i="1"/>
  <c r="S191" i="1"/>
  <c r="S382" i="1"/>
  <c r="S17" i="1"/>
  <c r="S164" i="1"/>
  <c r="S178" i="1"/>
  <c r="S236" i="1"/>
  <c r="S278" i="1"/>
  <c r="S313" i="1"/>
  <c r="S60" i="1"/>
  <c r="S199" i="1"/>
  <c r="S90" i="1"/>
  <c r="S104" i="1"/>
  <c r="S129" i="1"/>
  <c r="S135" i="1"/>
  <c r="S151" i="1"/>
  <c r="S225" i="1"/>
  <c r="S288" i="1"/>
  <c r="S327" i="1"/>
  <c r="S408" i="1"/>
  <c r="J240" i="1"/>
  <c r="J382" i="1"/>
  <c r="J341" i="1"/>
  <c r="J302" i="1"/>
  <c r="J258" i="1"/>
  <c r="J247" i="1"/>
  <c r="J151" i="1"/>
  <c r="J135" i="1"/>
  <c r="J129" i="1"/>
  <c r="J104" i="1"/>
  <c r="J90" i="1"/>
  <c r="J428" i="1"/>
  <c r="J389" i="1"/>
  <c r="J327" i="1"/>
  <c r="J288" i="1"/>
  <c r="J225" i="1"/>
  <c r="J199" i="1"/>
  <c r="J191" i="1"/>
  <c r="J419" i="1"/>
  <c r="S421" i="1" s="1"/>
  <c r="J178" i="1"/>
  <c r="J164" i="1"/>
  <c r="J408" i="1"/>
  <c r="J361" i="1"/>
  <c r="J349" i="1"/>
  <c r="J313" i="1"/>
  <c r="J278" i="1"/>
  <c r="J267" i="1"/>
  <c r="J236" i="1"/>
  <c r="J207" i="1"/>
  <c r="J111" i="1"/>
  <c r="J81" i="1"/>
  <c r="J60" i="1"/>
  <c r="J24" i="1"/>
  <c r="J64" i="1"/>
  <c r="J17" i="1"/>
  <c r="S384" i="1" l="1"/>
  <c r="S430" i="1"/>
  <c r="S304" i="1"/>
  <c r="S280" i="1"/>
  <c r="S19" i="1"/>
  <c r="S209" i="1"/>
  <c r="S391" i="1"/>
  <c r="S180" i="1"/>
  <c r="S51" i="1"/>
  <c r="S351" i="1"/>
  <c r="S410" i="1"/>
  <c r="S329" i="1"/>
  <c r="S315" i="1"/>
  <c r="S166" i="1"/>
  <c r="S269" i="1"/>
  <c r="S92" i="1"/>
  <c r="S343" i="1"/>
  <c r="S260" i="1"/>
  <c r="S83" i="1"/>
  <c r="S363" i="1"/>
  <c r="S290" i="1"/>
  <c r="S153" i="1"/>
  <c r="S68" i="1"/>
  <c r="S35" i="1"/>
  <c r="S200" i="1"/>
  <c r="S112" i="1"/>
  <c r="J136" i="1"/>
  <c r="J248" i="1"/>
  <c r="J200" i="1"/>
  <c r="J112" i="1"/>
  <c r="J35" i="1"/>
  <c r="J68" i="1"/>
  <c r="S202" i="1" l="1"/>
  <c r="S114" i="1"/>
  <c r="S70" i="1"/>
  <c r="S37" i="1"/>
  <c r="J433" i="1"/>
  <c r="S248" i="1"/>
  <c r="S250" i="1" s="1"/>
  <c r="S136" i="1"/>
  <c r="S138" i="1" s="1"/>
  <c r="S433" i="1" l="1"/>
  <c r="S435" i="1" s="1"/>
  <c r="S237" i="3" l="1"/>
  <c r="S236" i="3"/>
  <c r="S235" i="3"/>
  <c r="S103" i="3"/>
  <c r="S102" i="3"/>
  <c r="J103" i="3"/>
  <c r="J102" i="3"/>
  <c r="I2" i="5" l="1"/>
  <c r="E319" i="3" l="1"/>
  <c r="D319" i="3"/>
  <c r="E318" i="3"/>
  <c r="D318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74" i="3" l="1"/>
  <c r="E280" i="3"/>
  <c r="E302" i="3"/>
  <c r="N305" i="3" s="1"/>
  <c r="D321" i="3"/>
  <c r="E321" i="3"/>
  <c r="E185" i="3"/>
  <c r="D74" i="3"/>
  <c r="M77" i="3" s="1"/>
  <c r="D185" i="3"/>
  <c r="D280" i="3"/>
  <c r="D302" i="3"/>
  <c r="M305" i="3" s="1"/>
  <c r="D16" i="3" l="1"/>
  <c r="M18" i="3" s="1"/>
  <c r="M283" i="3"/>
  <c r="F322" i="3"/>
  <c r="N324" i="3"/>
  <c r="F75" i="3"/>
  <c r="N77" i="3"/>
  <c r="D13" i="3"/>
  <c r="M15" i="3" s="1"/>
  <c r="M188" i="3"/>
  <c r="D22" i="3"/>
  <c r="M24" i="3" s="1"/>
  <c r="M324" i="3"/>
  <c r="E186" i="3"/>
  <c r="N188" i="3"/>
  <c r="F186" i="3"/>
  <c r="F281" i="3"/>
  <c r="N283" i="3"/>
  <c r="E10" i="3"/>
  <c r="E16" i="3"/>
  <c r="E19" i="3"/>
  <c r="F303" i="3"/>
  <c r="E303" i="3"/>
  <c r="D19" i="3"/>
  <c r="M21" i="3" s="1"/>
  <c r="E281" i="3"/>
  <c r="E75" i="3"/>
  <c r="E322" i="3"/>
  <c r="E22" i="3"/>
  <c r="E327" i="3"/>
  <c r="D327" i="3"/>
  <c r="M329" i="3" s="1"/>
  <c r="E13" i="3"/>
  <c r="D10" i="3"/>
  <c r="M12" i="3" s="1"/>
  <c r="F23" i="3" l="1"/>
  <c r="N24" i="3"/>
  <c r="F17" i="3"/>
  <c r="N18" i="3"/>
  <c r="F11" i="3"/>
  <c r="N12" i="3"/>
  <c r="F14" i="3"/>
  <c r="N15" i="3"/>
  <c r="F328" i="3"/>
  <c r="N329" i="3"/>
  <c r="F20" i="3"/>
  <c r="N21" i="3"/>
  <c r="E187" i="3"/>
  <c r="D187" i="3"/>
  <c r="E17" i="3"/>
  <c r="E20" i="3"/>
  <c r="D25" i="3"/>
  <c r="M27" i="3" s="1"/>
  <c r="E25" i="3"/>
  <c r="N27" i="3" s="1"/>
  <c r="E14" i="3"/>
  <c r="E328" i="3"/>
  <c r="E23" i="3"/>
  <c r="E11" i="3"/>
  <c r="D304" i="3"/>
  <c r="D282" i="3"/>
  <c r="D323" i="3"/>
  <c r="D76" i="3"/>
  <c r="E323" i="3"/>
  <c r="E76" i="3"/>
  <c r="E304" i="3"/>
  <c r="E282" i="3"/>
  <c r="K312" i="1"/>
  <c r="K311" i="1"/>
  <c r="K310" i="1"/>
  <c r="K309" i="1"/>
  <c r="K308" i="1"/>
  <c r="K307" i="1"/>
  <c r="K301" i="1"/>
  <c r="K300" i="1"/>
  <c r="K299" i="1"/>
  <c r="K298" i="1"/>
  <c r="K297" i="1"/>
  <c r="K296" i="1"/>
  <c r="K295" i="1"/>
  <c r="K294" i="1"/>
  <c r="K293" i="1"/>
  <c r="K287" i="1"/>
  <c r="K286" i="1"/>
  <c r="K285" i="1"/>
  <c r="K284" i="1"/>
  <c r="K283" i="1"/>
  <c r="K277" i="1"/>
  <c r="K276" i="1"/>
  <c r="K275" i="1"/>
  <c r="K274" i="1"/>
  <c r="K273" i="1"/>
  <c r="K272" i="1"/>
  <c r="E26" i="3" l="1"/>
  <c r="F26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C319" i="3"/>
  <c r="C318" i="3"/>
  <c r="C316" i="3"/>
  <c r="C315" i="3"/>
  <c r="C314" i="3"/>
  <c r="C313" i="3"/>
  <c r="C312" i="3"/>
  <c r="C311" i="3"/>
  <c r="C310" i="3"/>
  <c r="C309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321" i="3" l="1"/>
  <c r="D322" i="3" s="1"/>
  <c r="L74" i="3"/>
  <c r="M75" i="3" s="1"/>
  <c r="L185" i="3"/>
  <c r="L280" i="3"/>
  <c r="M281" i="3" s="1"/>
  <c r="L302" i="3"/>
  <c r="M303" i="3" s="1"/>
  <c r="C280" i="3"/>
  <c r="C302" i="3"/>
  <c r="D303" i="3" s="1"/>
  <c r="L321" i="3"/>
  <c r="M322" i="3" s="1"/>
  <c r="C74" i="3"/>
  <c r="C10" i="3" s="1"/>
  <c r="C185" i="3"/>
  <c r="L188" i="3" l="1"/>
  <c r="M186" i="3"/>
  <c r="D186" i="3"/>
  <c r="L10" i="3"/>
  <c r="M11" i="3" s="1"/>
  <c r="D11" i="3"/>
  <c r="D75" i="3"/>
  <c r="L19" i="3"/>
  <c r="M20" i="3" s="1"/>
  <c r="C13" i="3"/>
  <c r="D14" i="3" s="1"/>
  <c r="C16" i="3"/>
  <c r="D17" i="3" s="1"/>
  <c r="D281" i="3"/>
  <c r="L324" i="3"/>
  <c r="C22" i="3"/>
  <c r="D23" i="3" s="1"/>
  <c r="L16" i="3"/>
  <c r="M17" i="3" s="1"/>
  <c r="L22" i="3"/>
  <c r="M23" i="3" s="1"/>
  <c r="L327" i="3"/>
  <c r="M328" i="3" s="1"/>
  <c r="L283" i="3"/>
  <c r="L77" i="3"/>
  <c r="L13" i="3"/>
  <c r="M14" i="3" s="1"/>
  <c r="L305" i="3"/>
  <c r="C19" i="3"/>
  <c r="D20" i="3" s="1"/>
  <c r="C327" i="3"/>
  <c r="C187" i="3" s="1"/>
  <c r="L187" i="3" l="1"/>
  <c r="L12" i="3"/>
  <c r="L21" i="3"/>
  <c r="L304" i="3"/>
  <c r="C304" i="3"/>
  <c r="D328" i="3"/>
  <c r="L18" i="3"/>
  <c r="L25" i="3"/>
  <c r="M26" i="3" s="1"/>
  <c r="L24" i="3"/>
  <c r="L282" i="3"/>
  <c r="L323" i="3"/>
  <c r="L76" i="3"/>
  <c r="C25" i="3"/>
  <c r="D26" i="3" s="1"/>
  <c r="C323" i="3"/>
  <c r="L15" i="3"/>
  <c r="C76" i="3"/>
  <c r="L329" i="3"/>
  <c r="C282" i="3"/>
  <c r="L27" i="3" l="1"/>
  <c r="J238" i="3"/>
  <c r="T381" i="1" l="1"/>
  <c r="K266" i="1"/>
  <c r="T418" i="1" l="1"/>
  <c r="R105" i="3" l="1"/>
  <c r="R106" i="3"/>
  <c r="S316" i="3"/>
  <c r="R316" i="3"/>
  <c r="I316" i="3"/>
  <c r="T47" i="1"/>
  <c r="K47" i="1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81" i="3"/>
  <c r="I82" i="3"/>
  <c r="I83" i="3"/>
  <c r="I84" i="3"/>
  <c r="I85" i="3"/>
  <c r="I86" i="3"/>
  <c r="I87" i="3"/>
  <c r="I88" i="3"/>
  <c r="I89" i="3"/>
  <c r="I90" i="3"/>
  <c r="I91" i="3"/>
  <c r="I92" i="3"/>
  <c r="K92" i="3" s="1"/>
  <c r="I93" i="3"/>
  <c r="I94" i="3"/>
  <c r="I95" i="3"/>
  <c r="I96" i="3"/>
  <c r="I97" i="3"/>
  <c r="I98" i="3"/>
  <c r="I99" i="3"/>
  <c r="I100" i="3"/>
  <c r="I101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K142" i="3" s="1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92" i="3"/>
  <c r="I193" i="3"/>
  <c r="I194" i="3"/>
  <c r="I195" i="3"/>
  <c r="I196" i="3"/>
  <c r="K196" i="3" s="1"/>
  <c r="I197" i="3"/>
  <c r="I198" i="3"/>
  <c r="I199" i="3"/>
  <c r="I200" i="3"/>
  <c r="I201" i="3"/>
  <c r="I202" i="3"/>
  <c r="I203" i="3"/>
  <c r="I204" i="3"/>
  <c r="I205" i="3"/>
  <c r="I206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9" i="3"/>
  <c r="I310" i="3"/>
  <c r="I311" i="3"/>
  <c r="I312" i="3"/>
  <c r="I313" i="3"/>
  <c r="I314" i="3"/>
  <c r="I315" i="3"/>
  <c r="I318" i="3"/>
  <c r="I319" i="3"/>
  <c r="K24" i="1"/>
  <c r="K34" i="1"/>
  <c r="K60" i="1"/>
  <c r="K64" i="1"/>
  <c r="K104" i="1"/>
  <c r="K111" i="1"/>
  <c r="K119" i="1"/>
  <c r="K129" i="1"/>
  <c r="K135" i="1"/>
  <c r="K191" i="1"/>
  <c r="K199" i="1"/>
  <c r="K225" i="1"/>
  <c r="K236" i="1"/>
  <c r="K240" i="1"/>
  <c r="K247" i="1"/>
  <c r="T64" i="1"/>
  <c r="T129" i="1"/>
  <c r="T151" i="1"/>
  <c r="T240" i="1"/>
  <c r="T278" i="1"/>
  <c r="T288" i="1"/>
  <c r="T302" i="1"/>
  <c r="T313" i="1"/>
  <c r="T382" i="1"/>
  <c r="T389" i="1"/>
  <c r="T408" i="1"/>
  <c r="T419" i="1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309" i="3"/>
  <c r="J310" i="3"/>
  <c r="J311" i="3"/>
  <c r="J312" i="3"/>
  <c r="J313" i="3"/>
  <c r="J314" i="3"/>
  <c r="J315" i="3"/>
  <c r="J318" i="3"/>
  <c r="J319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T366" i="1"/>
  <c r="K354" i="1"/>
  <c r="K214" i="1"/>
  <c r="R47" i="3"/>
  <c r="R48" i="3"/>
  <c r="R49" i="3"/>
  <c r="R57" i="3"/>
  <c r="R64" i="3"/>
  <c r="R65" i="3"/>
  <c r="T66" i="3"/>
  <c r="T68" i="3"/>
  <c r="R70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R86" i="3"/>
  <c r="R87" i="3"/>
  <c r="R88" i="3"/>
  <c r="R89" i="3"/>
  <c r="R90" i="3"/>
  <c r="R91" i="3"/>
  <c r="R92" i="3"/>
  <c r="T92" i="3" s="1"/>
  <c r="R93" i="3"/>
  <c r="R94" i="3"/>
  <c r="R95" i="3"/>
  <c r="R96" i="3"/>
  <c r="R97" i="3"/>
  <c r="S97" i="3"/>
  <c r="R98" i="3"/>
  <c r="R99" i="3"/>
  <c r="R100" i="3"/>
  <c r="R101" i="3"/>
  <c r="S101" i="3"/>
  <c r="R104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4" i="3"/>
  <c r="R125" i="3"/>
  <c r="R126" i="3"/>
  <c r="S126" i="3"/>
  <c r="R127" i="3"/>
  <c r="R128" i="3"/>
  <c r="S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T142" i="3" s="1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T162" i="3" s="1"/>
  <c r="R163" i="3"/>
  <c r="R164" i="3"/>
  <c r="R165" i="3"/>
  <c r="R166" i="3"/>
  <c r="R167" i="3"/>
  <c r="R168" i="3"/>
  <c r="R169" i="3"/>
  <c r="R170" i="3"/>
  <c r="R171" i="3"/>
  <c r="R172" i="3"/>
  <c r="T172" i="3" s="1"/>
  <c r="R173" i="3"/>
  <c r="R174" i="3"/>
  <c r="R175" i="3"/>
  <c r="R176" i="3"/>
  <c r="R177" i="3"/>
  <c r="R178" i="3"/>
  <c r="R179" i="3"/>
  <c r="R180" i="3"/>
  <c r="R181" i="3"/>
  <c r="R182" i="3"/>
  <c r="R183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8" i="3"/>
  <c r="S99" i="3"/>
  <c r="S100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4" i="3"/>
  <c r="S125" i="3"/>
  <c r="S127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R192" i="3"/>
  <c r="R193" i="3"/>
  <c r="S193" i="3"/>
  <c r="R194" i="3"/>
  <c r="S194" i="3"/>
  <c r="R195" i="3"/>
  <c r="T195" i="3" s="1"/>
  <c r="R196" i="3"/>
  <c r="T196" i="3" s="1"/>
  <c r="R197" i="3"/>
  <c r="R198" i="3"/>
  <c r="S198" i="3"/>
  <c r="R199" i="3"/>
  <c r="R200" i="3"/>
  <c r="S200" i="3"/>
  <c r="R201" i="3"/>
  <c r="R202" i="3"/>
  <c r="S202" i="3"/>
  <c r="R203" i="3"/>
  <c r="R204" i="3"/>
  <c r="S204" i="3"/>
  <c r="R205" i="3"/>
  <c r="R206" i="3"/>
  <c r="S206" i="3"/>
  <c r="R208" i="3"/>
  <c r="R209" i="3"/>
  <c r="R210" i="3"/>
  <c r="R211" i="3"/>
  <c r="R212" i="3"/>
  <c r="S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S192" i="3"/>
  <c r="S195" i="3"/>
  <c r="S196" i="3"/>
  <c r="S197" i="3"/>
  <c r="S199" i="3"/>
  <c r="S201" i="3"/>
  <c r="S203" i="3"/>
  <c r="S205" i="3"/>
  <c r="S207" i="3"/>
  <c r="S208" i="3"/>
  <c r="S209" i="3"/>
  <c r="S210" i="3"/>
  <c r="S211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T234" i="3" s="1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T266" i="3" s="1"/>
  <c r="S267" i="3"/>
  <c r="S268" i="3"/>
  <c r="S269" i="3"/>
  <c r="S270" i="3"/>
  <c r="S271" i="3"/>
  <c r="S272" i="3"/>
  <c r="S273" i="3"/>
  <c r="S274" i="3"/>
  <c r="S275" i="3"/>
  <c r="S276" i="3"/>
  <c r="S277" i="3"/>
  <c r="S278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R309" i="3"/>
  <c r="R310" i="3"/>
  <c r="R311" i="3"/>
  <c r="R312" i="3"/>
  <c r="R313" i="3"/>
  <c r="R314" i="3"/>
  <c r="R315" i="3"/>
  <c r="R318" i="3"/>
  <c r="R319" i="3"/>
  <c r="S309" i="3"/>
  <c r="S310" i="3"/>
  <c r="S311" i="3"/>
  <c r="S312" i="3"/>
  <c r="S313" i="3"/>
  <c r="S314" i="3"/>
  <c r="S315" i="3"/>
  <c r="S318" i="3"/>
  <c r="S319" i="3"/>
  <c r="K102" i="3"/>
  <c r="T102" i="3"/>
  <c r="K103" i="3"/>
  <c r="T103" i="3"/>
  <c r="K235" i="3"/>
  <c r="T235" i="3"/>
  <c r="K236" i="3"/>
  <c r="T236" i="3"/>
  <c r="K237" i="3"/>
  <c r="T237" i="3"/>
  <c r="T11" i="1"/>
  <c r="K12" i="1"/>
  <c r="T12" i="1"/>
  <c r="K13" i="1"/>
  <c r="T13" i="1"/>
  <c r="K14" i="1"/>
  <c r="T14" i="1"/>
  <c r="K15" i="1"/>
  <c r="K16" i="1"/>
  <c r="T16" i="1"/>
  <c r="T17" i="1"/>
  <c r="K22" i="1"/>
  <c r="T22" i="1"/>
  <c r="K23" i="1"/>
  <c r="T23" i="1"/>
  <c r="K26" i="1"/>
  <c r="T26" i="1"/>
  <c r="K27" i="1"/>
  <c r="T27" i="1"/>
  <c r="K28" i="1"/>
  <c r="T28" i="1"/>
  <c r="K29" i="1"/>
  <c r="T29" i="1"/>
  <c r="K30" i="1"/>
  <c r="T30" i="1"/>
  <c r="K31" i="1"/>
  <c r="T31" i="1"/>
  <c r="K32" i="1"/>
  <c r="T32" i="1"/>
  <c r="K33" i="1"/>
  <c r="T33" i="1"/>
  <c r="T34" i="1"/>
  <c r="K40" i="1"/>
  <c r="T40" i="1"/>
  <c r="K41" i="1"/>
  <c r="T41" i="1"/>
  <c r="K42" i="1"/>
  <c r="T42" i="1"/>
  <c r="K43" i="1"/>
  <c r="T43" i="1"/>
  <c r="K44" i="1"/>
  <c r="T44" i="1"/>
  <c r="K45" i="1"/>
  <c r="T45" i="1"/>
  <c r="K46" i="1"/>
  <c r="T46" i="1"/>
  <c r="T49" i="1"/>
  <c r="K54" i="1"/>
  <c r="T54" i="1"/>
  <c r="K55" i="1"/>
  <c r="T55" i="1"/>
  <c r="K56" i="1"/>
  <c r="T56" i="1"/>
  <c r="K57" i="1"/>
  <c r="T57" i="1"/>
  <c r="K58" i="1"/>
  <c r="T58" i="1"/>
  <c r="K59" i="1"/>
  <c r="T59" i="1"/>
  <c r="T60" i="1"/>
  <c r="K62" i="1"/>
  <c r="T62" i="1"/>
  <c r="K63" i="1"/>
  <c r="T63" i="1"/>
  <c r="K66" i="1"/>
  <c r="T66" i="1"/>
  <c r="K73" i="1"/>
  <c r="T73" i="1"/>
  <c r="K74" i="1"/>
  <c r="T74" i="1"/>
  <c r="K75" i="1"/>
  <c r="T75" i="1"/>
  <c r="K76" i="1"/>
  <c r="T76" i="1"/>
  <c r="K77" i="1"/>
  <c r="T77" i="1"/>
  <c r="K78" i="1"/>
  <c r="T78" i="1"/>
  <c r="K79" i="1"/>
  <c r="T79" i="1"/>
  <c r="K80" i="1"/>
  <c r="T80" i="1"/>
  <c r="T81" i="1"/>
  <c r="K86" i="1"/>
  <c r="T86" i="1"/>
  <c r="K87" i="1"/>
  <c r="T87" i="1"/>
  <c r="K88" i="1"/>
  <c r="T88" i="1"/>
  <c r="K89" i="1"/>
  <c r="T89" i="1"/>
  <c r="T90" i="1"/>
  <c r="K95" i="1"/>
  <c r="T95" i="1"/>
  <c r="K96" i="1"/>
  <c r="T96" i="1"/>
  <c r="K97" i="1"/>
  <c r="T97" i="1"/>
  <c r="K98" i="1"/>
  <c r="T98" i="1"/>
  <c r="K99" i="1"/>
  <c r="T99" i="1"/>
  <c r="K100" i="1"/>
  <c r="T100" i="1"/>
  <c r="K101" i="1"/>
  <c r="T101" i="1"/>
  <c r="K102" i="1"/>
  <c r="T102" i="1"/>
  <c r="K103" i="1"/>
  <c r="T103" i="1"/>
  <c r="T104" i="1"/>
  <c r="K106" i="1"/>
  <c r="T106" i="1"/>
  <c r="K107" i="1"/>
  <c r="T107" i="1"/>
  <c r="K108" i="1"/>
  <c r="T108" i="1"/>
  <c r="K109" i="1"/>
  <c r="T109" i="1"/>
  <c r="K110" i="1"/>
  <c r="T110" i="1"/>
  <c r="K117" i="1"/>
  <c r="T117" i="1"/>
  <c r="K118" i="1"/>
  <c r="T118" i="1"/>
  <c r="T119" i="1"/>
  <c r="K121" i="1"/>
  <c r="T121" i="1"/>
  <c r="K122" i="1"/>
  <c r="T122" i="1"/>
  <c r="K123" i="1"/>
  <c r="T123" i="1"/>
  <c r="K124" i="1"/>
  <c r="T124" i="1"/>
  <c r="K125" i="1"/>
  <c r="T125" i="1"/>
  <c r="K126" i="1"/>
  <c r="T126" i="1"/>
  <c r="K127" i="1"/>
  <c r="T127" i="1"/>
  <c r="K128" i="1"/>
  <c r="T128" i="1"/>
  <c r="K131" i="1"/>
  <c r="T131" i="1"/>
  <c r="K132" i="1"/>
  <c r="T132" i="1"/>
  <c r="K133" i="1"/>
  <c r="T133" i="1"/>
  <c r="K134" i="1"/>
  <c r="T134" i="1"/>
  <c r="K141" i="1"/>
  <c r="T141" i="1"/>
  <c r="K142" i="1"/>
  <c r="T142" i="1"/>
  <c r="K143" i="1"/>
  <c r="T143" i="1"/>
  <c r="K144" i="1"/>
  <c r="T144" i="1"/>
  <c r="K145" i="1"/>
  <c r="T145" i="1"/>
  <c r="K146" i="1"/>
  <c r="T146" i="1"/>
  <c r="K147" i="1"/>
  <c r="T147" i="1"/>
  <c r="K148" i="1"/>
  <c r="T148" i="1"/>
  <c r="K149" i="1"/>
  <c r="T149" i="1"/>
  <c r="K150" i="1"/>
  <c r="T150" i="1"/>
  <c r="K156" i="1"/>
  <c r="T156" i="1"/>
  <c r="K157" i="1"/>
  <c r="T157" i="1"/>
  <c r="K158" i="1"/>
  <c r="T158" i="1"/>
  <c r="K159" i="1"/>
  <c r="T159" i="1"/>
  <c r="K160" i="1"/>
  <c r="T160" i="1"/>
  <c r="K161" i="1"/>
  <c r="T161" i="1"/>
  <c r="K162" i="1"/>
  <c r="T162" i="1"/>
  <c r="K163" i="1"/>
  <c r="T163" i="1"/>
  <c r="T164" i="1"/>
  <c r="K169" i="1"/>
  <c r="T169" i="1"/>
  <c r="K170" i="1"/>
  <c r="T170" i="1"/>
  <c r="K171" i="1"/>
  <c r="T171" i="1"/>
  <c r="K172" i="1"/>
  <c r="T172" i="1"/>
  <c r="K173" i="1"/>
  <c r="T173" i="1"/>
  <c r="K174" i="1"/>
  <c r="T174" i="1"/>
  <c r="K175" i="1"/>
  <c r="T175" i="1"/>
  <c r="K176" i="1"/>
  <c r="T176" i="1"/>
  <c r="K177" i="1"/>
  <c r="T177" i="1"/>
  <c r="K183" i="1"/>
  <c r="T183" i="1"/>
  <c r="K184" i="1"/>
  <c r="T184" i="1"/>
  <c r="K185" i="1"/>
  <c r="T185" i="1"/>
  <c r="K186" i="1"/>
  <c r="T186" i="1"/>
  <c r="K187" i="1"/>
  <c r="T187" i="1"/>
  <c r="K188" i="1"/>
  <c r="T188" i="1"/>
  <c r="K189" i="1"/>
  <c r="T189" i="1"/>
  <c r="K190" i="1"/>
  <c r="T190" i="1"/>
  <c r="T191" i="1"/>
  <c r="K193" i="1"/>
  <c r="T193" i="1"/>
  <c r="K194" i="1"/>
  <c r="T194" i="1"/>
  <c r="K195" i="1"/>
  <c r="T195" i="1"/>
  <c r="K196" i="1"/>
  <c r="T196" i="1"/>
  <c r="K197" i="1"/>
  <c r="T197" i="1"/>
  <c r="K198" i="1"/>
  <c r="T198" i="1"/>
  <c r="K205" i="1"/>
  <c r="T205" i="1"/>
  <c r="K206" i="1"/>
  <c r="T206" i="1"/>
  <c r="T207" i="1"/>
  <c r="T214" i="1"/>
  <c r="K219" i="1"/>
  <c r="T219" i="1"/>
  <c r="K220" i="1"/>
  <c r="T220" i="1"/>
  <c r="K221" i="1"/>
  <c r="T221" i="1"/>
  <c r="K222" i="1"/>
  <c r="T222" i="1"/>
  <c r="K223" i="1"/>
  <c r="T223" i="1"/>
  <c r="K224" i="1"/>
  <c r="T224" i="1"/>
  <c r="T225" i="1"/>
  <c r="K227" i="1"/>
  <c r="T227" i="1"/>
  <c r="K228" i="1"/>
  <c r="T228" i="1"/>
  <c r="K229" i="1"/>
  <c r="T229" i="1"/>
  <c r="K230" i="1"/>
  <c r="T230" i="1"/>
  <c r="K231" i="1"/>
  <c r="T231" i="1"/>
  <c r="K232" i="1"/>
  <c r="T232" i="1"/>
  <c r="K233" i="1"/>
  <c r="T233" i="1"/>
  <c r="K234" i="1"/>
  <c r="T234" i="1"/>
  <c r="K235" i="1"/>
  <c r="T235" i="1"/>
  <c r="K238" i="1"/>
  <c r="T238" i="1"/>
  <c r="K239" i="1"/>
  <c r="T239" i="1"/>
  <c r="K242" i="1"/>
  <c r="T242" i="1"/>
  <c r="K243" i="1"/>
  <c r="T243" i="1"/>
  <c r="K244" i="1"/>
  <c r="T244" i="1"/>
  <c r="K245" i="1"/>
  <c r="T245" i="1"/>
  <c r="K246" i="1"/>
  <c r="T246" i="1"/>
  <c r="K253" i="1"/>
  <c r="T253" i="1"/>
  <c r="K254" i="1"/>
  <c r="T254" i="1"/>
  <c r="K255" i="1"/>
  <c r="T255" i="1"/>
  <c r="K256" i="1"/>
  <c r="T256" i="1"/>
  <c r="K257" i="1"/>
  <c r="T257" i="1"/>
  <c r="T258" i="1"/>
  <c r="K263" i="1"/>
  <c r="T263" i="1"/>
  <c r="K264" i="1"/>
  <c r="T264" i="1"/>
  <c r="K265" i="1"/>
  <c r="T265" i="1"/>
  <c r="T266" i="1"/>
  <c r="T267" i="1"/>
  <c r="T272" i="1"/>
  <c r="T273" i="1"/>
  <c r="T274" i="1"/>
  <c r="T275" i="1"/>
  <c r="T276" i="1"/>
  <c r="T277" i="1"/>
  <c r="T283" i="1"/>
  <c r="T284" i="1"/>
  <c r="T285" i="1"/>
  <c r="T286" i="1"/>
  <c r="T287" i="1"/>
  <c r="T293" i="1"/>
  <c r="T294" i="1"/>
  <c r="T295" i="1"/>
  <c r="T296" i="1"/>
  <c r="T297" i="1"/>
  <c r="T298" i="1"/>
  <c r="T299" i="1"/>
  <c r="T300" i="1"/>
  <c r="T301" i="1"/>
  <c r="T307" i="1"/>
  <c r="T308" i="1"/>
  <c r="T309" i="1"/>
  <c r="T310" i="1"/>
  <c r="T311" i="1"/>
  <c r="T312" i="1"/>
  <c r="K318" i="1"/>
  <c r="T318" i="1"/>
  <c r="K319" i="1"/>
  <c r="T319" i="1"/>
  <c r="K320" i="1"/>
  <c r="T320" i="1"/>
  <c r="K321" i="1"/>
  <c r="T321" i="1"/>
  <c r="K322" i="1"/>
  <c r="T322" i="1"/>
  <c r="K323" i="1"/>
  <c r="T323" i="1"/>
  <c r="K324" i="1"/>
  <c r="T324" i="1"/>
  <c r="K325" i="1"/>
  <c r="T325" i="1"/>
  <c r="K326" i="1"/>
  <c r="T326" i="1"/>
  <c r="T327" i="1"/>
  <c r="K332" i="1"/>
  <c r="T332" i="1"/>
  <c r="K333" i="1"/>
  <c r="T333" i="1"/>
  <c r="K334" i="1"/>
  <c r="T334" i="1"/>
  <c r="K335" i="1"/>
  <c r="T335" i="1"/>
  <c r="K336" i="1"/>
  <c r="T336" i="1"/>
  <c r="K337" i="1"/>
  <c r="T337" i="1"/>
  <c r="K338" i="1"/>
  <c r="T338" i="1"/>
  <c r="K339" i="1"/>
  <c r="T339" i="1"/>
  <c r="K340" i="1"/>
  <c r="T340" i="1"/>
  <c r="T341" i="1"/>
  <c r="K346" i="1"/>
  <c r="T346" i="1"/>
  <c r="K347" i="1"/>
  <c r="T347" i="1"/>
  <c r="K348" i="1"/>
  <c r="T348" i="1"/>
  <c r="T349" i="1"/>
  <c r="T354" i="1"/>
  <c r="K359" i="1"/>
  <c r="T359" i="1"/>
  <c r="K360" i="1"/>
  <c r="T360" i="1"/>
  <c r="T361" i="1"/>
  <c r="K366" i="1"/>
  <c r="K371" i="1"/>
  <c r="T371" i="1"/>
  <c r="K372" i="1"/>
  <c r="T372" i="1"/>
  <c r="K373" i="1"/>
  <c r="T373" i="1"/>
  <c r="K374" i="1"/>
  <c r="T374" i="1"/>
  <c r="K375" i="1"/>
  <c r="T375" i="1"/>
  <c r="K376" i="1"/>
  <c r="T376" i="1"/>
  <c r="K377" i="1"/>
  <c r="T377" i="1"/>
  <c r="K378" i="1"/>
  <c r="T378" i="1"/>
  <c r="K379" i="1"/>
  <c r="T379" i="1"/>
  <c r="K380" i="1"/>
  <c r="T380" i="1"/>
  <c r="K381" i="1"/>
  <c r="K387" i="1"/>
  <c r="T387" i="1"/>
  <c r="K388" i="1"/>
  <c r="T388" i="1"/>
  <c r="K395" i="1"/>
  <c r="T395" i="1"/>
  <c r="K396" i="1"/>
  <c r="T396" i="1"/>
  <c r="K397" i="1"/>
  <c r="T397" i="1"/>
  <c r="K398" i="1"/>
  <c r="T398" i="1"/>
  <c r="K399" i="1"/>
  <c r="T399" i="1"/>
  <c r="K400" i="1"/>
  <c r="T400" i="1"/>
  <c r="K401" i="1"/>
  <c r="T401" i="1"/>
  <c r="K402" i="1"/>
  <c r="T402" i="1"/>
  <c r="K403" i="1"/>
  <c r="T403" i="1"/>
  <c r="K404" i="1"/>
  <c r="T404" i="1"/>
  <c r="K405" i="1"/>
  <c r="T405" i="1"/>
  <c r="K406" i="1"/>
  <c r="T406" i="1"/>
  <c r="K407" i="1"/>
  <c r="T407" i="1"/>
  <c r="K414" i="1"/>
  <c r="T414" i="1"/>
  <c r="K415" i="1"/>
  <c r="T415" i="1"/>
  <c r="K416" i="1"/>
  <c r="T416" i="1"/>
  <c r="K417" i="1"/>
  <c r="T417" i="1"/>
  <c r="K418" i="1"/>
  <c r="K425" i="1"/>
  <c r="T425" i="1"/>
  <c r="K426" i="1"/>
  <c r="T426" i="1"/>
  <c r="K427" i="1"/>
  <c r="T427" i="1"/>
  <c r="T428" i="1"/>
  <c r="T236" i="1"/>
  <c r="T24" i="1"/>
  <c r="T178" i="1"/>
  <c r="T210" i="3" l="1"/>
  <c r="T124" i="3"/>
  <c r="T215" i="3"/>
  <c r="T199" i="3"/>
  <c r="T91" i="3"/>
  <c r="T65" i="3"/>
  <c r="T84" i="3"/>
  <c r="T177" i="3"/>
  <c r="T165" i="3"/>
  <c r="T161" i="3"/>
  <c r="T171" i="3"/>
  <c r="T147" i="3"/>
  <c r="T139" i="3"/>
  <c r="T125" i="3"/>
  <c r="T181" i="3"/>
  <c r="T135" i="3"/>
  <c r="T71" i="3"/>
  <c r="K84" i="3"/>
  <c r="T179" i="3"/>
  <c r="T159" i="3"/>
  <c r="T293" i="3"/>
  <c r="T150" i="3"/>
  <c r="K210" i="3"/>
  <c r="T216" i="3"/>
  <c r="T214" i="3"/>
  <c r="T58" i="3"/>
  <c r="T48" i="3"/>
  <c r="T219" i="3"/>
  <c r="T59" i="3"/>
  <c r="T145" i="3"/>
  <c r="T155" i="3"/>
  <c r="T272" i="3"/>
  <c r="T112" i="3"/>
  <c r="T67" i="3"/>
  <c r="K341" i="1"/>
  <c r="T95" i="3"/>
  <c r="T157" i="3"/>
  <c r="K315" i="3"/>
  <c r="T149" i="3"/>
  <c r="T106" i="3"/>
  <c r="T223" i="3"/>
  <c r="K66" i="3"/>
  <c r="K408" i="1"/>
  <c r="T316" i="3"/>
  <c r="K150" i="3"/>
  <c r="K267" i="1"/>
  <c r="T64" i="3"/>
  <c r="T105" i="3"/>
  <c r="T56" i="3"/>
  <c r="T52" i="3"/>
  <c r="K299" i="3"/>
  <c r="K295" i="3"/>
  <c r="K291" i="3"/>
  <c r="K182" i="3"/>
  <c r="K389" i="1"/>
  <c r="K178" i="3"/>
  <c r="K174" i="3"/>
  <c r="K382" i="1"/>
  <c r="K175" i="3"/>
  <c r="T70" i="3"/>
  <c r="T183" i="3"/>
  <c r="T54" i="3"/>
  <c r="K419" i="1"/>
  <c r="K180" i="3"/>
  <c r="K176" i="3"/>
  <c r="K163" i="3"/>
  <c r="K319" i="3"/>
  <c r="K143" i="3"/>
  <c r="K125" i="3"/>
  <c r="K313" i="3"/>
  <c r="K309" i="3"/>
  <c r="K192" i="3"/>
  <c r="K258" i="1"/>
  <c r="K178" i="1"/>
  <c r="T225" i="3"/>
  <c r="K216" i="3"/>
  <c r="K183" i="3"/>
  <c r="K151" i="1"/>
  <c r="K349" i="1"/>
  <c r="K81" i="1"/>
  <c r="K164" i="1"/>
  <c r="K207" i="1"/>
  <c r="K288" i="1"/>
  <c r="K361" i="1"/>
  <c r="T180" i="3"/>
  <c r="T119" i="3"/>
  <c r="T110" i="3"/>
  <c r="K316" i="3"/>
  <c r="K428" i="1"/>
  <c r="K327" i="1"/>
  <c r="K313" i="1"/>
  <c r="K302" i="1"/>
  <c r="K278" i="1"/>
  <c r="K90" i="1"/>
  <c r="K49" i="1"/>
  <c r="K17" i="1"/>
  <c r="T211" i="3"/>
  <c r="T176" i="3"/>
  <c r="T50" i="3"/>
  <c r="T51" i="3"/>
  <c r="T232" i="3"/>
  <c r="K270" i="3"/>
  <c r="K250" i="3"/>
  <c r="K223" i="3"/>
  <c r="K209" i="3"/>
  <c r="T69" i="3"/>
  <c r="T268" i="3"/>
  <c r="T117" i="3"/>
  <c r="T93" i="3"/>
  <c r="K278" i="3"/>
  <c r="K262" i="3"/>
  <c r="K242" i="3"/>
  <c r="K211" i="3"/>
  <c r="K274" i="3"/>
  <c r="K266" i="3"/>
  <c r="K256" i="3"/>
  <c r="K246" i="3"/>
  <c r="K238" i="3"/>
  <c r="K231" i="3"/>
  <c r="K227" i="3"/>
  <c r="K217" i="3"/>
  <c r="K215" i="3"/>
  <c r="T114" i="3"/>
  <c r="K179" i="3"/>
  <c r="K171" i="3"/>
  <c r="K162" i="3"/>
  <c r="K133" i="3"/>
  <c r="K114" i="3"/>
  <c r="K70" i="3"/>
  <c r="K68" i="3"/>
  <c r="K64" i="3"/>
  <c r="K62" i="3"/>
  <c r="K60" i="3"/>
  <c r="K58" i="3"/>
  <c r="K56" i="3"/>
  <c r="K54" i="3"/>
  <c r="K52" i="3"/>
  <c r="K50" i="3"/>
  <c r="T251" i="3"/>
  <c r="T128" i="3"/>
  <c r="K201" i="3"/>
  <c r="K181" i="3"/>
  <c r="K177" i="3"/>
  <c r="K173" i="3"/>
  <c r="K167" i="3"/>
  <c r="K151" i="3"/>
  <c r="K147" i="3"/>
  <c r="K137" i="3"/>
  <c r="K129" i="3"/>
  <c r="K123" i="3"/>
  <c r="K100" i="3"/>
  <c r="K88" i="3"/>
  <c r="K82" i="3"/>
  <c r="T275" i="3"/>
  <c r="T241" i="3"/>
  <c r="T230" i="3"/>
  <c r="T228" i="3"/>
  <c r="T209" i="3"/>
  <c r="T294" i="3"/>
  <c r="T133" i="3"/>
  <c r="T131" i="3"/>
  <c r="T49" i="3"/>
  <c r="T200" i="3"/>
  <c r="R302" i="3"/>
  <c r="T100" i="3"/>
  <c r="T170" i="3"/>
  <c r="T164" i="3"/>
  <c r="T270" i="3"/>
  <c r="T146" i="3"/>
  <c r="T144" i="3"/>
  <c r="T140" i="3"/>
  <c r="T111" i="3"/>
  <c r="T244" i="3"/>
  <c r="T107" i="3"/>
  <c r="T202" i="3"/>
  <c r="T201" i="3"/>
  <c r="T86" i="3"/>
  <c r="T169" i="3"/>
  <c r="T277" i="3"/>
  <c r="T273" i="3"/>
  <c r="T143" i="3"/>
  <c r="T141" i="3"/>
  <c r="T137" i="3"/>
  <c r="T129" i="3"/>
  <c r="T108" i="3"/>
  <c r="T239" i="3"/>
  <c r="T224" i="3"/>
  <c r="T82" i="3"/>
  <c r="K208" i="3"/>
  <c r="K261" i="3"/>
  <c r="K253" i="3"/>
  <c r="K220" i="3"/>
  <c r="K218" i="3"/>
  <c r="K205" i="3"/>
  <c r="K203" i="3"/>
  <c r="K199" i="3"/>
  <c r="K197" i="3"/>
  <c r="K195" i="3"/>
  <c r="K193" i="3"/>
  <c r="K169" i="3"/>
  <c r="K165" i="3"/>
  <c r="K161" i="3"/>
  <c r="K159" i="3"/>
  <c r="K157" i="3"/>
  <c r="K155" i="3"/>
  <c r="K153" i="3"/>
  <c r="K149" i="3"/>
  <c r="K145" i="3"/>
  <c r="K141" i="3"/>
  <c r="K120" i="3"/>
  <c r="K118" i="3"/>
  <c r="K116" i="3"/>
  <c r="K112" i="3"/>
  <c r="K110" i="3"/>
  <c r="K108" i="3"/>
  <c r="K106" i="3"/>
  <c r="K104" i="3"/>
  <c r="K98" i="3"/>
  <c r="K96" i="3"/>
  <c r="K94" i="3"/>
  <c r="K90" i="3"/>
  <c r="K86" i="3"/>
  <c r="K297" i="3"/>
  <c r="K293" i="3"/>
  <c r="K289" i="3"/>
  <c r="K276" i="3"/>
  <c r="K272" i="3"/>
  <c r="K268" i="3"/>
  <c r="K264" i="3"/>
  <c r="K258" i="3"/>
  <c r="K254" i="3"/>
  <c r="K248" i="3"/>
  <c r="K244" i="3"/>
  <c r="K240" i="3"/>
  <c r="K233" i="3"/>
  <c r="K229" i="3"/>
  <c r="K225" i="3"/>
  <c r="K219" i="3"/>
  <c r="K213" i="3"/>
  <c r="K311" i="3"/>
  <c r="K83" i="3"/>
  <c r="K69" i="3"/>
  <c r="K65" i="3"/>
  <c r="K61" i="3"/>
  <c r="K57" i="3"/>
  <c r="K53" i="3"/>
  <c r="K51" i="3"/>
  <c r="K49" i="3"/>
  <c r="K260" i="3"/>
  <c r="K252" i="3"/>
  <c r="K221" i="3"/>
  <c r="K172" i="3"/>
  <c r="K168" i="3"/>
  <c r="K164" i="3"/>
  <c r="K146" i="3"/>
  <c r="K140" i="3"/>
  <c r="K136" i="3"/>
  <c r="K132" i="3"/>
  <c r="K128" i="3"/>
  <c r="K121" i="3"/>
  <c r="K117" i="3"/>
  <c r="K113" i="3"/>
  <c r="K109" i="3"/>
  <c r="K105" i="3"/>
  <c r="K99" i="3"/>
  <c r="K95" i="3"/>
  <c r="K93" i="3"/>
  <c r="K91" i="3"/>
  <c r="K89" i="3"/>
  <c r="K87" i="3"/>
  <c r="K85" i="3"/>
  <c r="K81" i="3"/>
  <c r="T152" i="3"/>
  <c r="T61" i="3"/>
  <c r="T243" i="3"/>
  <c r="T227" i="3"/>
  <c r="T173" i="3"/>
  <c r="T151" i="3"/>
  <c r="T126" i="3"/>
  <c r="T83" i="3"/>
  <c r="T311" i="3"/>
  <c r="T300" i="3"/>
  <c r="T174" i="3"/>
  <c r="T278" i="3"/>
  <c r="T166" i="3"/>
  <c r="T256" i="3"/>
  <c r="T254" i="3"/>
  <c r="T148" i="3"/>
  <c r="T130" i="3"/>
  <c r="T121" i="3"/>
  <c r="T115" i="3"/>
  <c r="T113" i="3"/>
  <c r="T63" i="3"/>
  <c r="T109" i="3"/>
  <c r="T233" i="3"/>
  <c r="T229" i="3"/>
  <c r="T217" i="3"/>
  <c r="T98" i="3"/>
  <c r="T85" i="3"/>
  <c r="T81" i="3"/>
  <c r="S74" i="3"/>
  <c r="S10" i="3" s="1"/>
  <c r="J321" i="3"/>
  <c r="J22" i="3" s="1"/>
  <c r="K72" i="3"/>
  <c r="K139" i="3"/>
  <c r="K135" i="3"/>
  <c r="K131" i="3"/>
  <c r="K127" i="3"/>
  <c r="T168" i="3"/>
  <c r="T134" i="3"/>
  <c r="T118" i="3"/>
  <c r="T212" i="3"/>
  <c r="T96" i="3"/>
  <c r="T203" i="3"/>
  <c r="T194" i="3"/>
  <c r="S280" i="3"/>
  <c r="S16" i="3" s="1"/>
  <c r="T205" i="3"/>
  <c r="T204" i="3"/>
  <c r="T89" i="3"/>
  <c r="T193" i="3"/>
  <c r="T319" i="3"/>
  <c r="T315" i="3"/>
  <c r="T313" i="3"/>
  <c r="T318" i="3"/>
  <c r="T314" i="3"/>
  <c r="T312" i="3"/>
  <c r="T226" i="3"/>
  <c r="T57" i="3"/>
  <c r="T55" i="3"/>
  <c r="T53" i="3"/>
  <c r="K206" i="3"/>
  <c r="K204" i="3"/>
  <c r="K202" i="3"/>
  <c r="K200" i="3"/>
  <c r="K198" i="3"/>
  <c r="K194" i="3"/>
  <c r="K160" i="3"/>
  <c r="K158" i="3"/>
  <c r="K156" i="3"/>
  <c r="K154" i="3"/>
  <c r="K152" i="3"/>
  <c r="K124" i="3"/>
  <c r="T310" i="3"/>
  <c r="T298" i="3"/>
  <c r="T296" i="3"/>
  <c r="T292" i="3"/>
  <c r="T290" i="3"/>
  <c r="T288" i="3"/>
  <c r="T299" i="3"/>
  <c r="T297" i="3"/>
  <c r="T295" i="3"/>
  <c r="T291" i="3"/>
  <c r="T289" i="3"/>
  <c r="T264" i="3"/>
  <c r="T262" i="3"/>
  <c r="T260" i="3"/>
  <c r="T258" i="3"/>
  <c r="T252" i="3"/>
  <c r="T250" i="3"/>
  <c r="T248" i="3"/>
  <c r="T246" i="3"/>
  <c r="T222" i="3"/>
  <c r="T220" i="3"/>
  <c r="T271" i="3"/>
  <c r="T269" i="3"/>
  <c r="T267" i="3"/>
  <c r="T265" i="3"/>
  <c r="T263" i="3"/>
  <c r="T261" i="3"/>
  <c r="T259" i="3"/>
  <c r="T257" i="3"/>
  <c r="T255" i="3"/>
  <c r="T253" i="3"/>
  <c r="T249" i="3"/>
  <c r="T247" i="3"/>
  <c r="T245" i="3"/>
  <c r="T231" i="3"/>
  <c r="T221" i="3"/>
  <c r="T218" i="3"/>
  <c r="T213" i="3"/>
  <c r="T208" i="3"/>
  <c r="T192" i="3"/>
  <c r="T182" i="3"/>
  <c r="T178" i="3"/>
  <c r="T160" i="3"/>
  <c r="T158" i="3"/>
  <c r="T156" i="3"/>
  <c r="T154" i="3"/>
  <c r="T138" i="3"/>
  <c r="T136" i="3"/>
  <c r="T132" i="3"/>
  <c r="T127" i="3"/>
  <c r="T104" i="3"/>
  <c r="T101" i="3"/>
  <c r="T99" i="3"/>
  <c r="T97" i="3"/>
  <c r="T88" i="3"/>
  <c r="T72" i="3"/>
  <c r="T60" i="3"/>
  <c r="K318" i="3"/>
  <c r="K314" i="3"/>
  <c r="K312" i="3"/>
  <c r="K277" i="3"/>
  <c r="K275" i="3"/>
  <c r="K273" i="3"/>
  <c r="K271" i="3"/>
  <c r="K269" i="3"/>
  <c r="K267" i="3"/>
  <c r="K265" i="3"/>
  <c r="K259" i="3"/>
  <c r="K257" i="3"/>
  <c r="K251" i="3"/>
  <c r="K249" i="3"/>
  <c r="K247" i="3"/>
  <c r="K245" i="3"/>
  <c r="K243" i="3"/>
  <c r="K241" i="3"/>
  <c r="K239" i="3"/>
  <c r="K234" i="3"/>
  <c r="K232" i="3"/>
  <c r="K230" i="3"/>
  <c r="K228" i="3"/>
  <c r="K226" i="3"/>
  <c r="K224" i="3"/>
  <c r="K222" i="3"/>
  <c r="K214" i="3"/>
  <c r="R321" i="3"/>
  <c r="T206" i="3"/>
  <c r="T198" i="3"/>
  <c r="T94" i="3"/>
  <c r="T90" i="3"/>
  <c r="T199" i="1"/>
  <c r="R207" i="3"/>
  <c r="T207" i="3" s="1"/>
  <c r="T67" i="1"/>
  <c r="T111" i="1"/>
  <c r="T135" i="1"/>
  <c r="T247" i="1"/>
  <c r="K67" i="1"/>
  <c r="I207" i="3"/>
  <c r="K207" i="3" s="1"/>
  <c r="T248" i="1"/>
  <c r="T120" i="3"/>
  <c r="T200" i="1"/>
  <c r="T112" i="1"/>
  <c r="T68" i="1"/>
  <c r="S185" i="3"/>
  <c r="S321" i="3"/>
  <c r="S22" i="3" s="1"/>
  <c r="T35" i="1"/>
  <c r="J74" i="3"/>
  <c r="J10" i="3" s="1"/>
  <c r="I74" i="3"/>
  <c r="K48" i="3"/>
  <c r="J280" i="3"/>
  <c r="J16" i="3" s="1"/>
  <c r="J185" i="3"/>
  <c r="R74" i="3"/>
  <c r="T47" i="3"/>
  <c r="K310" i="3"/>
  <c r="I321" i="3"/>
  <c r="K288" i="3"/>
  <c r="I302" i="3"/>
  <c r="T274" i="3"/>
  <c r="T240" i="3"/>
  <c r="J302" i="3"/>
  <c r="K300" i="3"/>
  <c r="K298" i="3"/>
  <c r="K296" i="3"/>
  <c r="K294" i="3"/>
  <c r="K292" i="3"/>
  <c r="K290" i="3"/>
  <c r="K263" i="3"/>
  <c r="K255" i="3"/>
  <c r="K212" i="3"/>
  <c r="K170" i="3"/>
  <c r="K166" i="3"/>
  <c r="K148" i="3"/>
  <c r="K144" i="3"/>
  <c r="K138" i="3"/>
  <c r="K134" i="3"/>
  <c r="K130" i="3"/>
  <c r="K126" i="3"/>
  <c r="K119" i="3"/>
  <c r="K115" i="3"/>
  <c r="K111" i="3"/>
  <c r="K107" i="3"/>
  <c r="K101" i="3"/>
  <c r="K97" i="3"/>
  <c r="I185" i="3"/>
  <c r="K71" i="3"/>
  <c r="K67" i="3"/>
  <c r="K63" i="3"/>
  <c r="K59" i="3"/>
  <c r="K55" i="3"/>
  <c r="K47" i="3"/>
  <c r="T276" i="3"/>
  <c r="T242" i="3"/>
  <c r="T238" i="3"/>
  <c r="T197" i="3"/>
  <c r="T175" i="3"/>
  <c r="R185" i="3"/>
  <c r="S302" i="3"/>
  <c r="T309" i="3"/>
  <c r="T167" i="3"/>
  <c r="T163" i="3"/>
  <c r="T153" i="3"/>
  <c r="T123" i="3"/>
  <c r="T116" i="3"/>
  <c r="T87" i="3"/>
  <c r="T62" i="3"/>
  <c r="S13" i="3" l="1"/>
  <c r="R188" i="3"/>
  <c r="J13" i="3"/>
  <c r="S188" i="3"/>
  <c r="R10" i="3"/>
  <c r="R19" i="3"/>
  <c r="R22" i="3"/>
  <c r="I10" i="3"/>
  <c r="K68" i="1"/>
  <c r="K35" i="1"/>
  <c r="K200" i="1"/>
  <c r="K112" i="1"/>
  <c r="R280" i="3"/>
  <c r="I280" i="3"/>
  <c r="K136" i="1"/>
  <c r="T433" i="1"/>
  <c r="K74" i="3"/>
  <c r="S12" i="3"/>
  <c r="K321" i="3"/>
  <c r="S324" i="3"/>
  <c r="S283" i="3"/>
  <c r="T136" i="1"/>
  <c r="R324" i="3"/>
  <c r="T321" i="3"/>
  <c r="S77" i="3"/>
  <c r="K248" i="1"/>
  <c r="S18" i="3"/>
  <c r="I13" i="3"/>
  <c r="K302" i="3"/>
  <c r="J19" i="3"/>
  <c r="I19" i="3"/>
  <c r="R305" i="3"/>
  <c r="I22" i="3"/>
  <c r="K185" i="3"/>
  <c r="S305" i="3"/>
  <c r="T302" i="3"/>
  <c r="S19" i="3"/>
  <c r="R13" i="3"/>
  <c r="T185" i="3"/>
  <c r="R77" i="3"/>
  <c r="T74" i="3"/>
  <c r="S24" i="3"/>
  <c r="S327" i="3"/>
  <c r="S187" i="3" s="1"/>
  <c r="J327" i="3"/>
  <c r="J187" i="3" s="1"/>
  <c r="S25" i="3" l="1"/>
  <c r="S15" i="3"/>
  <c r="T22" i="3"/>
  <c r="R16" i="3"/>
  <c r="T16" i="3" s="1"/>
  <c r="K10" i="3"/>
  <c r="I327" i="3"/>
  <c r="T280" i="3"/>
  <c r="R327" i="3"/>
  <c r="R187" i="3" s="1"/>
  <c r="K433" i="1"/>
  <c r="K280" i="3"/>
  <c r="I16" i="3"/>
  <c r="R283" i="3"/>
  <c r="J25" i="3"/>
  <c r="J323" i="3"/>
  <c r="J76" i="3"/>
  <c r="J282" i="3"/>
  <c r="S329" i="3"/>
  <c r="S76" i="3"/>
  <c r="S282" i="3"/>
  <c r="S323" i="3"/>
  <c r="T13" i="3"/>
  <c r="R15" i="3"/>
  <c r="S21" i="3"/>
  <c r="T19" i="3"/>
  <c r="K19" i="3"/>
  <c r="R21" i="3"/>
  <c r="T10" i="3"/>
  <c r="R12" i="3"/>
  <c r="K22" i="3"/>
  <c r="R24" i="3"/>
  <c r="K13" i="3"/>
  <c r="S304" i="3"/>
  <c r="J304" i="3"/>
  <c r="S27" i="3" l="1"/>
  <c r="I282" i="3"/>
  <c r="I187" i="3"/>
  <c r="R25" i="3"/>
  <c r="T327" i="3"/>
  <c r="I323" i="3"/>
  <c r="K327" i="3"/>
  <c r="I304" i="3"/>
  <c r="K16" i="3"/>
  <c r="I76" i="3"/>
  <c r="R304" i="3"/>
  <c r="R76" i="3"/>
  <c r="R282" i="3"/>
  <c r="R323" i="3"/>
  <c r="R329" i="3"/>
  <c r="I25" i="3"/>
  <c r="R18" i="3"/>
  <c r="T25" i="3" l="1"/>
  <c r="K25" i="3"/>
  <c r="R27" i="3"/>
</calcChain>
</file>

<file path=xl/sharedStrings.xml><?xml version="1.0" encoding="utf-8"?>
<sst xmlns="http://schemas.openxmlformats.org/spreadsheetml/2006/main" count="3038" uniqueCount="948">
  <si>
    <t>All figures: $1,000 (based on CIF Value)</t>
  </si>
  <si>
    <t>(Source: Korea Trade Information Service, Compiled by ATO Seoul)</t>
  </si>
  <si>
    <t>4 DIGIT
HS
CODE</t>
  </si>
  <si>
    <t>DESCRIPTION</t>
  </si>
  <si>
    <t>TOTAL
CALENDAR
2017</t>
  </si>
  <si>
    <t>TOTAL
CALENDAR
2018</t>
  </si>
  <si>
    <t>TOTAL
CALENDAR
2019</t>
  </si>
  <si>
    <t>TOTAL
CALENDAR
2020</t>
  </si>
  <si>
    <t>U.S.A.
CALENDAR
2017</t>
  </si>
  <si>
    <t>U.S.A.
CALENDAR
2018</t>
  </si>
  <si>
    <t>U.S.A.
CALENDAR
2019</t>
  </si>
  <si>
    <t>U.S.A.
CALENDAR
2020</t>
  </si>
  <si>
    <t>CHANGE</t>
  </si>
  <si>
    <t>JAN03/JAN02</t>
  </si>
  <si>
    <t>CHAPTER 1 - LIVE ANIMALS</t>
  </si>
  <si>
    <t>0101</t>
  </si>
  <si>
    <t xml:space="preserve">Live Horses, Asses, Mules </t>
  </si>
  <si>
    <t>0102</t>
  </si>
  <si>
    <t>Live Bovine Animals</t>
  </si>
  <si>
    <t>0103</t>
  </si>
  <si>
    <t>Live Swine</t>
  </si>
  <si>
    <t>0104</t>
  </si>
  <si>
    <t>Live Sheep &amp; Goats</t>
  </si>
  <si>
    <t>0105</t>
  </si>
  <si>
    <t>Live Poultry</t>
  </si>
  <si>
    <t>0106</t>
  </si>
  <si>
    <t>Other Live Animals</t>
  </si>
  <si>
    <t>TOTAL CHAPTER 1</t>
  </si>
  <si>
    <t>Percent Change</t>
  </si>
  <si>
    <t>U.S. Market Share</t>
  </si>
  <si>
    <t>CHAPTER 2 - MEAT &amp; EDIBLE MEAT OFFAL</t>
  </si>
  <si>
    <t>0201</t>
  </si>
  <si>
    <t>Beef, Fresh or Chilled</t>
  </si>
  <si>
    <t>0202</t>
  </si>
  <si>
    <t>Beef, Frozen</t>
  </si>
  <si>
    <t>Subtotal - Beef</t>
  </si>
  <si>
    <t>0203</t>
  </si>
  <si>
    <t>Pork, Fresh, Chilled or Frozen</t>
  </si>
  <si>
    <t>0204</t>
  </si>
  <si>
    <t>Lamb, Mutton, Goat, Fresh</t>
  </si>
  <si>
    <t>0205</t>
  </si>
  <si>
    <t>Horsemeat</t>
  </si>
  <si>
    <t>0206</t>
  </si>
  <si>
    <t>Edible Offals</t>
  </si>
  <si>
    <t>0207</t>
  </si>
  <si>
    <t>Poultry Meat &amp; Offals</t>
  </si>
  <si>
    <t>0208</t>
  </si>
  <si>
    <t>Other Meat &amp; Edible Offals</t>
  </si>
  <si>
    <t>0209</t>
  </si>
  <si>
    <t>Pig &amp; Poultry Fat</t>
  </si>
  <si>
    <t>0210</t>
  </si>
  <si>
    <t>Processed Meat (Dried, Meals)</t>
  </si>
  <si>
    <t xml:space="preserve">Subtotal - Other Meats and Meat </t>
  </si>
  <si>
    <t>TOTAL CHAPTER 2</t>
  </si>
  <si>
    <t>CHAPTER 3 - FISH &amp; CRUSTACEANS, MOLLOSCS &amp; OTHER AQUATIC INVERTEBRATES</t>
  </si>
  <si>
    <t>0301</t>
  </si>
  <si>
    <t>Live Fish</t>
  </si>
  <si>
    <t>0302</t>
  </si>
  <si>
    <t>Fish, Fresh/Chilled (Not Fillets)</t>
  </si>
  <si>
    <t>0303</t>
  </si>
  <si>
    <t>Fish, Frozen (Not Fillets)</t>
  </si>
  <si>
    <t>0304</t>
  </si>
  <si>
    <t>Fish Fillets, Fresh/Chilled/Frozen</t>
  </si>
  <si>
    <t>0305</t>
  </si>
  <si>
    <t>Processed Fish (Dried/Salted)</t>
  </si>
  <si>
    <t>0306</t>
  </si>
  <si>
    <t>Crustaceans</t>
  </si>
  <si>
    <t>0307</t>
  </si>
  <si>
    <t>Molluscs</t>
  </si>
  <si>
    <t>0308</t>
  </si>
  <si>
    <t>Aquatic Invertebrates</t>
  </si>
  <si>
    <t>0309</t>
  </si>
  <si>
    <t>Flours, Meals and Pellets of Fish</t>
  </si>
  <si>
    <t>TOTAL CHAPTER 3</t>
  </si>
  <si>
    <t>CHAPTER 4 - DAIRY PRODUCE; BIRDS' EGGS; NATURAL HONEY; EDIBLE PRODUCTS OF ANIMAL ORIGIN NOT ELSEWHERE SPECIFIED</t>
  </si>
  <si>
    <t>0401</t>
  </si>
  <si>
    <t>Milk/Cream, Not Concentrated</t>
  </si>
  <si>
    <t>0402</t>
  </si>
  <si>
    <t>Milk/Cream, Concentrated</t>
  </si>
  <si>
    <t>0403</t>
  </si>
  <si>
    <t>Buttermilk, Yogurt, Etc.</t>
  </si>
  <si>
    <t>0404</t>
  </si>
  <si>
    <t>Whey</t>
  </si>
  <si>
    <t>0405</t>
  </si>
  <si>
    <t>Butter</t>
  </si>
  <si>
    <t>0406</t>
  </si>
  <si>
    <t>Cheese and Curd</t>
  </si>
  <si>
    <t>Subtotal - Dairy</t>
  </si>
  <si>
    <t>0407</t>
  </si>
  <si>
    <t>Birds Eggs, In Shell</t>
  </si>
  <si>
    <t>0408</t>
  </si>
  <si>
    <t>Birds Eggs, Shelled</t>
  </si>
  <si>
    <t>Subtotal - Eggs</t>
  </si>
  <si>
    <t>0409</t>
  </si>
  <si>
    <t>Natural Honey</t>
  </si>
  <si>
    <t>0410</t>
  </si>
  <si>
    <t>Other Edible Animal Products</t>
  </si>
  <si>
    <t>TOTAL CHAPTER 4</t>
  </si>
  <si>
    <t>CHAPTER 5 - PRODUCTS OF ANIMAL ORIGIN, NOT ELSEWHERE SPECIFIED OR INCLUDED</t>
  </si>
  <si>
    <t>0502</t>
  </si>
  <si>
    <t xml:space="preserve">Pig Hair, Bristles, Brush Making </t>
  </si>
  <si>
    <t>0503</t>
  </si>
  <si>
    <t>Horsehair</t>
  </si>
  <si>
    <t>0504</t>
  </si>
  <si>
    <t xml:space="preserve">Guts, Bladders, Stomachs </t>
  </si>
  <si>
    <t>0505</t>
  </si>
  <si>
    <t>Feathers and Down</t>
  </si>
  <si>
    <t>0506</t>
  </si>
  <si>
    <t>Bones and Horn-cores</t>
  </si>
  <si>
    <t>0507</t>
  </si>
  <si>
    <t>Antlers, Horns, Hooves, Ivory</t>
  </si>
  <si>
    <t>0510</t>
  </si>
  <si>
    <t xml:space="preserve">Ambergris, musk, bile, Etc. </t>
  </si>
  <si>
    <t>0511</t>
  </si>
  <si>
    <t>Other Animal Products (Semen)</t>
  </si>
  <si>
    <t xml:space="preserve">TOTAL CHAPTER 5 </t>
  </si>
  <si>
    <t>CHAPTER 6 - LIVE TREES &amp; OTHER PLANTS; BULBS, ROOTS &amp; THE LIKE; CUT FLOWERS &amp; ORNAMENTAL FOLIAGE</t>
  </si>
  <si>
    <t>0601</t>
  </si>
  <si>
    <t>Bulbs, Tubers, Roots, Etc.</t>
  </si>
  <si>
    <t>0602</t>
  </si>
  <si>
    <t>Trees, Shrubs &amp; Bushes</t>
  </si>
  <si>
    <t>0603</t>
  </si>
  <si>
    <t>Cut Flowers &amp; Buds</t>
  </si>
  <si>
    <t>0604</t>
  </si>
  <si>
    <t>Cut Foliage, Branches, Etc.</t>
  </si>
  <si>
    <t>TOTAL CHAPTER 6</t>
  </si>
  <si>
    <t>CHAPTER 7 - EDIBLE VEGETABLES &amp; CERTAIN ROOTS &amp; TUBERS</t>
  </si>
  <si>
    <t>0701</t>
  </si>
  <si>
    <t>Potatoes, Fresh &amp; Chilled</t>
  </si>
  <si>
    <t>0702</t>
  </si>
  <si>
    <t>Tomatoes, Fresh &amp; Chilled</t>
  </si>
  <si>
    <t>0703</t>
  </si>
  <si>
    <t>Onions, Shallots, Garlic, Leeks</t>
  </si>
  <si>
    <t>0704</t>
  </si>
  <si>
    <t>Cabbage, Cauliflower,  Etc.</t>
  </si>
  <si>
    <t>0705</t>
  </si>
  <si>
    <t>Lettuce, Fresh/Chilled</t>
  </si>
  <si>
    <t>0706</t>
  </si>
  <si>
    <t>Carrots, Turnips, Beetroot, Etc.</t>
  </si>
  <si>
    <t>0707</t>
  </si>
  <si>
    <t>Cucumbers, Fresh/Chilled</t>
  </si>
  <si>
    <t>0708</t>
  </si>
  <si>
    <t>Peas &amp; Beans, Fresh/Chilled</t>
  </si>
  <si>
    <t>0709</t>
  </si>
  <si>
    <t>Other Vegetables, Fresh/Chilled</t>
  </si>
  <si>
    <t>Subtotal - Vegetables</t>
  </si>
  <si>
    <t>0710</t>
  </si>
  <si>
    <t>Vegetables, Frozen</t>
  </si>
  <si>
    <t>0711</t>
  </si>
  <si>
    <t>Vegetables, Preserved</t>
  </si>
  <si>
    <t>0712</t>
  </si>
  <si>
    <t>Vegetables, Dried</t>
  </si>
  <si>
    <t>0713</t>
  </si>
  <si>
    <t>Peas &amp; Beans, Dried</t>
  </si>
  <si>
    <t>0714</t>
  </si>
  <si>
    <t>Roots &amp; Tubers - Manioc,  Etc.</t>
  </si>
  <si>
    <t>Subtotal - Vegetables Frozen/Dry</t>
  </si>
  <si>
    <t>TOTAL CHAPTER 7</t>
  </si>
  <si>
    <t>CHAPTER 8 - EDIBLE FRUIT &amp; NUTS; PEEL OF CITRUS FRUIT OR MELONS</t>
  </si>
  <si>
    <t>0801</t>
  </si>
  <si>
    <t xml:space="preserve">Coconuts, Brazil Nuts &amp; Cashew </t>
  </si>
  <si>
    <t>0802</t>
  </si>
  <si>
    <t>Other Nuts</t>
  </si>
  <si>
    <t>Subtotal - Nuts</t>
  </si>
  <si>
    <t>0803</t>
  </si>
  <si>
    <t>Bananas</t>
  </si>
  <si>
    <t>0804</t>
  </si>
  <si>
    <t>Dates, Figs, Pineapple,Etc.</t>
  </si>
  <si>
    <t>0805</t>
  </si>
  <si>
    <t>Citrus Fruit, Fresh/Dried</t>
  </si>
  <si>
    <t>0806</t>
  </si>
  <si>
    <t>Grapes, Fresh/Dried</t>
  </si>
  <si>
    <t>0807</t>
  </si>
  <si>
    <t>Melons &amp; Papayas</t>
  </si>
  <si>
    <t>0808</t>
  </si>
  <si>
    <t>Apples, Pears &amp; Quinces, Fresh</t>
  </si>
  <si>
    <t>0809</t>
  </si>
  <si>
    <t xml:space="preserve">Cherries, Peaches, Apricots, Etc. </t>
  </si>
  <si>
    <t>0810</t>
  </si>
  <si>
    <t>Other Fruit, Fresh</t>
  </si>
  <si>
    <t>Subtotal - Fresh Fruit</t>
  </si>
  <si>
    <t>0811</t>
  </si>
  <si>
    <t>Fruits &amp; Nuts, Processed</t>
  </si>
  <si>
    <t>0812</t>
  </si>
  <si>
    <t>Fruits &amp; Nuts, Preserved</t>
  </si>
  <si>
    <t>0813</t>
  </si>
  <si>
    <t>Dried Fruits</t>
  </si>
  <si>
    <t>0814</t>
  </si>
  <si>
    <t>Peel of Fruits &amp; Melons</t>
  </si>
  <si>
    <t>Subtotal - Fruits &amp; Nuts</t>
  </si>
  <si>
    <t>TOTAL CHAPTER 8</t>
  </si>
  <si>
    <t>CHAPTER 9 - COFFEE, TEA, MATE AND SPICES</t>
  </si>
  <si>
    <t>0901</t>
  </si>
  <si>
    <t>Coffee</t>
  </si>
  <si>
    <t>0902</t>
  </si>
  <si>
    <t>Tea</t>
  </si>
  <si>
    <t>0903</t>
  </si>
  <si>
    <t>Mate</t>
  </si>
  <si>
    <t>0904</t>
  </si>
  <si>
    <t>Dried Pepper</t>
  </si>
  <si>
    <t>0905</t>
  </si>
  <si>
    <t>Vanilla</t>
  </si>
  <si>
    <t>0906</t>
  </si>
  <si>
    <t>Cinnamon</t>
  </si>
  <si>
    <t>0907</t>
  </si>
  <si>
    <t>Cloves</t>
  </si>
  <si>
    <t>0908</t>
  </si>
  <si>
    <t>Nutmeg, Mace &amp; Cardamons</t>
  </si>
  <si>
    <t>0909</t>
  </si>
  <si>
    <t>Anise, Badian, Fennel, Coriander</t>
  </si>
  <si>
    <t>0910</t>
  </si>
  <si>
    <t>Ginger, Saffron, Turmeric,Thyme</t>
  </si>
  <si>
    <t>TOTAL CHAPTER 9</t>
  </si>
  <si>
    <t>CHAPTER 10 - CEREALS</t>
  </si>
  <si>
    <t>1001</t>
  </si>
  <si>
    <t>Wheat &amp; Meslin</t>
  </si>
  <si>
    <t>1002</t>
  </si>
  <si>
    <t>Rye</t>
  </si>
  <si>
    <t>1003</t>
  </si>
  <si>
    <t>Barley</t>
  </si>
  <si>
    <t>1004</t>
  </si>
  <si>
    <t>Oats</t>
  </si>
  <si>
    <t>1005</t>
  </si>
  <si>
    <t>Maize</t>
  </si>
  <si>
    <t>1006</t>
  </si>
  <si>
    <t>Rice</t>
  </si>
  <si>
    <t>1007</t>
  </si>
  <si>
    <t>Grain Sorghum</t>
  </si>
  <si>
    <t>1008</t>
  </si>
  <si>
    <t>Buckwheat, Millet, Other Cereals</t>
  </si>
  <si>
    <t>TOTAL CHAPTER 10</t>
  </si>
  <si>
    <t>CHAPTER 11 - PRODUCTS OF THE MILLING INDUSTRY; MALT; STARCHES; INULIN; WHEAT GLUTEN</t>
  </si>
  <si>
    <t>1101</t>
  </si>
  <si>
    <t>Wheat or Meslin Flour</t>
  </si>
  <si>
    <t>1102</t>
  </si>
  <si>
    <t>Other Cereal Flours</t>
  </si>
  <si>
    <t>1103</t>
  </si>
  <si>
    <t>Cereal Groats, Meal &amp; Pellets</t>
  </si>
  <si>
    <t>1104</t>
  </si>
  <si>
    <t>Cereal Grains (Hulled/Rolled)</t>
  </si>
  <si>
    <t>1105</t>
  </si>
  <si>
    <t>Potato Flour/Meal/Pellets</t>
  </si>
  <si>
    <t>1106</t>
  </si>
  <si>
    <t>Flour/Meal of Dried Luguminous</t>
  </si>
  <si>
    <t>1107</t>
  </si>
  <si>
    <t>Malt, whether or not Roasted</t>
  </si>
  <si>
    <t>1108</t>
  </si>
  <si>
    <t>Starches</t>
  </si>
  <si>
    <t>1109</t>
  </si>
  <si>
    <t>Wheat Gluten</t>
  </si>
  <si>
    <t>TOTAL CHAPTER 11</t>
  </si>
  <si>
    <t>CHAPTER 12 - OILSEEDS &amp; OLEAGINOUS FRUITS; MISC. GRAINS, SEEDS &amp; FRUIT; INDUSTRIAL OR MEDICINAL PLANTS; STRAW &amp; FODDER</t>
  </si>
  <si>
    <t>1201</t>
  </si>
  <si>
    <t>Soybeans</t>
  </si>
  <si>
    <t>1202</t>
  </si>
  <si>
    <t>Groundnuts/Peanuts</t>
  </si>
  <si>
    <t>1203</t>
  </si>
  <si>
    <t>Copra</t>
  </si>
  <si>
    <t>1204</t>
  </si>
  <si>
    <t>Linseed</t>
  </si>
  <si>
    <t>1205</t>
  </si>
  <si>
    <t>Rape or Colza Seeds</t>
  </si>
  <si>
    <t>1206</t>
  </si>
  <si>
    <t>Sunflowerseeds</t>
  </si>
  <si>
    <t>1207</t>
  </si>
  <si>
    <t>Other Oilseeds</t>
  </si>
  <si>
    <t>1208</t>
  </si>
  <si>
    <t>Flours/Meals of Oilseeds</t>
  </si>
  <si>
    <t>Subtotal - Oilseeds &amp; Products</t>
  </si>
  <si>
    <t>1209</t>
  </si>
  <si>
    <t xml:space="preserve">Seeds, Fruit &amp; Spores </t>
  </si>
  <si>
    <t>1210</t>
  </si>
  <si>
    <t>Hop Cones</t>
  </si>
  <si>
    <t>1211</t>
  </si>
  <si>
    <t>Ginseng, Liquorice, Etc.</t>
  </si>
  <si>
    <t>1212</t>
  </si>
  <si>
    <t>Locust Beans, Seaweed, Sugar</t>
  </si>
  <si>
    <t>1213</t>
  </si>
  <si>
    <t>Cereal Straw/Husks</t>
  </si>
  <si>
    <t>1214</t>
  </si>
  <si>
    <t>Hay and Fodder</t>
  </si>
  <si>
    <t>Subtotal</t>
  </si>
  <si>
    <t>TOTAL CHAPTER 12</t>
  </si>
  <si>
    <t>CHAPTER 13 - LACS, GUMS, RESINS &amp; OTHER VEGETABLE SAPS AND EXTRACTS</t>
  </si>
  <si>
    <t>1301</t>
  </si>
  <si>
    <t>Lac, Natural Gems, Resins, Etc.</t>
  </si>
  <si>
    <t>1302</t>
  </si>
  <si>
    <t>Vegetable Saps &amp; Extracts</t>
  </si>
  <si>
    <t>TOTAL CHAPTER 13</t>
  </si>
  <si>
    <t xml:space="preserve">CHAPTER 14 - VEGETABLE PLAITING </t>
  </si>
  <si>
    <t>1401</t>
  </si>
  <si>
    <t>Vegetable materials of a kind used primarily for plaiting (for example, bamboos, rattans, reeds, rushes, osier, raffia, cleaned, bleached or dyed cereal straw, and lime bark).</t>
  </si>
  <si>
    <t>1404</t>
  </si>
  <si>
    <t>Vegetable products not elsewhere specified or included.</t>
  </si>
  <si>
    <t>TOTAL CHAPTER 14</t>
  </si>
  <si>
    <t>CHAPTER 15 - ANIMAL OR VEGETABLE FATS &amp; OILS &amp; THEIR CLEAVAGE PRODUCTS; PREPARED EDIBLE FATS; ANIMAL OR VEG. WAXES</t>
  </si>
  <si>
    <t>1501</t>
  </si>
  <si>
    <t>Lard</t>
  </si>
  <si>
    <t>1502</t>
  </si>
  <si>
    <t>Fats of Bovine, Ovine (Tallow)</t>
  </si>
  <si>
    <t>1503</t>
  </si>
  <si>
    <t>Lard Stearin/oil, Tallow oil, Etc.</t>
  </si>
  <si>
    <t>1504</t>
  </si>
  <si>
    <t xml:space="preserve">Fats &amp; Oils of Fish &amp; Marine </t>
  </si>
  <si>
    <t>1505</t>
  </si>
  <si>
    <t>Wool Grease</t>
  </si>
  <si>
    <t>1506</t>
  </si>
  <si>
    <t>Other Animal Fats &amp; Oils</t>
  </si>
  <si>
    <t>Subtotal - Animal Fats &amp; Oils</t>
  </si>
  <si>
    <t>1507</t>
  </si>
  <si>
    <t>Soybean Oil</t>
  </si>
  <si>
    <t>1508</t>
  </si>
  <si>
    <t>Groundnut/Peanut Oil</t>
  </si>
  <si>
    <t>1509</t>
  </si>
  <si>
    <t>Olive Oil</t>
  </si>
  <si>
    <t>1510</t>
  </si>
  <si>
    <t>Other Olive Oils</t>
  </si>
  <si>
    <t>1511</t>
  </si>
  <si>
    <t>Palm Oil</t>
  </si>
  <si>
    <t>1512</t>
  </si>
  <si>
    <t>Sunflower, Safflower  Oil</t>
  </si>
  <si>
    <t>1513</t>
  </si>
  <si>
    <t>Coconut, Palm Kernel  Oil</t>
  </si>
  <si>
    <t>1514</t>
  </si>
  <si>
    <t>Rape, Colza or Mustard Oil</t>
  </si>
  <si>
    <t>1515</t>
  </si>
  <si>
    <t xml:space="preserve">Other Vegetable Oils (Maize) </t>
  </si>
  <si>
    <t>Subtotal - Vegetable Oils</t>
    <phoneticPr fontId="0" type="noConversion"/>
  </si>
  <si>
    <t>1516</t>
  </si>
  <si>
    <t>Hydrogenated Animal  Oils</t>
  </si>
  <si>
    <t>1517</t>
  </si>
  <si>
    <t>Margarine, Shortening</t>
  </si>
  <si>
    <t>Subtotal - Other Oils</t>
    <phoneticPr fontId="0" type="noConversion"/>
  </si>
  <si>
    <t>1518</t>
  </si>
  <si>
    <t>Fats &amp; Oils Chemically Modified</t>
  </si>
  <si>
    <t>1519</t>
  </si>
  <si>
    <t>Industrial Fatty Acids</t>
  </si>
  <si>
    <t>1520</t>
  </si>
  <si>
    <t>Glycerol</t>
  </si>
  <si>
    <t>1521</t>
  </si>
  <si>
    <t>Waxes</t>
  </si>
  <si>
    <t>1522</t>
  </si>
  <si>
    <t>Degras</t>
  </si>
  <si>
    <t>Subtotal - Industrial Fats, Oils</t>
  </si>
  <si>
    <t>TOTAL CHAPTER 15</t>
  </si>
  <si>
    <t>CHAPTER 16 - PREPARATIONS OF MEAT, OF FISH OR OF CRUSTACEANS, MOLLUSCS OR OTHER AQUATIC INVERTEBRATES</t>
  </si>
  <si>
    <t>1601</t>
  </si>
  <si>
    <t>Sausages &amp; Similar Products</t>
  </si>
  <si>
    <t>1602</t>
  </si>
  <si>
    <t>Other Prepared/Preserved Meat</t>
  </si>
  <si>
    <t>1603</t>
  </si>
  <si>
    <t>Extracts/Juices of Meats,Fish,Etc.</t>
  </si>
  <si>
    <t>1604</t>
  </si>
  <si>
    <t>Prepared/Preserved Fish</t>
  </si>
  <si>
    <t>1605</t>
  </si>
  <si>
    <t>Prepared/Preserved Crustaceans</t>
  </si>
  <si>
    <t>TOTAL CHAPTER 16</t>
  </si>
  <si>
    <t>CHAPTER 17 - SUGARS AND SUGAR CONFECTIONERY</t>
  </si>
  <si>
    <t>1701</t>
  </si>
  <si>
    <t>Cane or Beet Sugar</t>
  </si>
  <si>
    <t>1702</t>
  </si>
  <si>
    <t>Other Sugar Products</t>
  </si>
  <si>
    <t>1703</t>
  </si>
  <si>
    <t>Molasses</t>
  </si>
  <si>
    <t>1704</t>
  </si>
  <si>
    <t>Sugar Confectionery</t>
  </si>
  <si>
    <t>TOTAL CHAPTER 17</t>
  </si>
  <si>
    <t>CHAPTER 18 - COCOA &amp; COCOA PREPARATIONS</t>
  </si>
  <si>
    <t>1801</t>
  </si>
  <si>
    <t>Cocoa Beans</t>
  </si>
  <si>
    <t>1802</t>
  </si>
  <si>
    <t>Cocoa Shells, Husks, Skins</t>
  </si>
  <si>
    <t>1803</t>
  </si>
  <si>
    <t>Cocoa Paste</t>
  </si>
  <si>
    <t>1804</t>
  </si>
  <si>
    <t>Cocoa Butter, Fat &amp; Oil</t>
  </si>
  <si>
    <t>1805</t>
  </si>
  <si>
    <t>Cocoa Powder (No sugar added)</t>
  </si>
  <si>
    <t>1806</t>
  </si>
  <si>
    <t xml:space="preserve">Chocolate &amp; Food Preparations </t>
  </si>
  <si>
    <t xml:space="preserve"> </t>
  </si>
  <si>
    <t>TOTAL CHAPTER 18</t>
  </si>
  <si>
    <t>CHAPTER 19 - PREPARATIONS OF CEREALS, FLOUR, STARCH, OR MILK; PASTRYCOOKS PRODUCTS</t>
  </si>
  <si>
    <t>1901</t>
  </si>
  <si>
    <t>Malt</t>
  </si>
  <si>
    <t>1902</t>
  </si>
  <si>
    <t>Pasta</t>
  </si>
  <si>
    <t>1903</t>
  </si>
  <si>
    <t>Tapioca</t>
  </si>
  <si>
    <t>1904</t>
  </si>
  <si>
    <t>Prepared Foods - Roasted</t>
  </si>
  <si>
    <t>1905</t>
  </si>
  <si>
    <t>Bread, Pastry, Cakes,  Etc.</t>
  </si>
  <si>
    <t>TOTAL CHAPTER 19</t>
  </si>
  <si>
    <t>CHAPTER 20 - PREPARATIONS OF VEGETABLES, FRUIT, NUTS OR OTHER PARTS OF PLANTS</t>
  </si>
  <si>
    <t>2001</t>
  </si>
  <si>
    <t>Vegetables/Fruits/Nuts in Vinegar</t>
  </si>
  <si>
    <t>2002</t>
  </si>
  <si>
    <t>Tomatoes, Prepared/Preserved</t>
  </si>
  <si>
    <t>2003</t>
  </si>
  <si>
    <t>Mushrooms &amp; Truffles</t>
  </si>
  <si>
    <t>2004</t>
  </si>
  <si>
    <t>Other Vegetables, Prepared</t>
  </si>
  <si>
    <t>2005</t>
  </si>
  <si>
    <t>Other Vegetables, Prepared/Frzn</t>
  </si>
  <si>
    <t>2006</t>
  </si>
  <si>
    <t xml:space="preserve">Fruits/Nuts/Peel Preserved </t>
  </si>
  <si>
    <t>2007</t>
  </si>
  <si>
    <t>Jams, Jelliesm Marmalades</t>
  </si>
  <si>
    <t>2008</t>
  </si>
  <si>
    <t>Other Preserved Fruits &amp; Nuts</t>
  </si>
  <si>
    <t>2009</t>
  </si>
  <si>
    <t>Fruit Juices</t>
  </si>
  <si>
    <t>TOTAL CHAPTER 20</t>
  </si>
  <si>
    <t>CHAPTER 21 - MISCELLANEOUS EDIBLE PREPARATIONS</t>
  </si>
  <si>
    <t>2101</t>
  </si>
  <si>
    <t>Extracts and Essences</t>
  </si>
  <si>
    <t>2102</t>
  </si>
  <si>
    <t>Yeasts</t>
  </si>
  <si>
    <t>2103</t>
  </si>
  <si>
    <t xml:space="preserve">Sauces &amp; Preparations </t>
  </si>
  <si>
    <t>2104</t>
  </si>
  <si>
    <t xml:space="preserve">Soups &amp; Broths </t>
  </si>
  <si>
    <t>2105</t>
  </si>
  <si>
    <t>Ice Cream &amp; Other Edible Ice</t>
  </si>
  <si>
    <t>2106</t>
  </si>
  <si>
    <t xml:space="preserve">Food Preparations Not Elsewhere </t>
  </si>
  <si>
    <t>TOTAL CHAPTER 21</t>
  </si>
  <si>
    <t>CHAPTER 22 - BEVERAGES, SPIRITS AND VINEGAR</t>
  </si>
  <si>
    <t>2201</t>
  </si>
  <si>
    <t>Mineral Waters</t>
  </si>
  <si>
    <t>2202</t>
  </si>
  <si>
    <t>Mineral Water, Flavored</t>
  </si>
  <si>
    <t>2203</t>
  </si>
  <si>
    <t>Beer made from malt</t>
  </si>
  <si>
    <t>2204</t>
  </si>
  <si>
    <t>Wine</t>
  </si>
  <si>
    <t>2205</t>
  </si>
  <si>
    <t>Vermouth</t>
  </si>
  <si>
    <t>2206</t>
  </si>
  <si>
    <t xml:space="preserve">Cider, Perry, Mead </t>
  </si>
  <si>
    <t>2207</t>
  </si>
  <si>
    <t>Alcohols greater than 80%</t>
  </si>
  <si>
    <t>2208</t>
  </si>
  <si>
    <t xml:space="preserve">Spirits, Liqueurs, Alcohol </t>
  </si>
  <si>
    <t>2209</t>
  </si>
  <si>
    <t>Vinegar</t>
  </si>
  <si>
    <t>TOTAL CHAPTER 22</t>
  </si>
  <si>
    <t>CHAPTER 23 - RESIDUES &amp; WASTES FROM THE FOOD INDUSTRIES; PREPARED ANIMAL FODDER</t>
  </si>
  <si>
    <t>2301</t>
  </si>
  <si>
    <t>Meat &amp; Fish Meal &amp; Pellets</t>
  </si>
  <si>
    <t>2302</t>
  </si>
  <si>
    <t xml:space="preserve">Bran, Sharps, of cereals </t>
  </si>
  <si>
    <t>2303</t>
  </si>
  <si>
    <t>Residues of starch, beetpulp, Etc.</t>
  </si>
  <si>
    <t>2304</t>
  </si>
  <si>
    <t>Soybean Meal</t>
  </si>
  <si>
    <t>2305</t>
  </si>
  <si>
    <t>Peanut Meal</t>
  </si>
  <si>
    <t>2306</t>
  </si>
  <si>
    <t>Other Oilseed Meals</t>
  </si>
  <si>
    <t>2307</t>
  </si>
  <si>
    <t>Wine less, argol</t>
  </si>
  <si>
    <t>2308</t>
  </si>
  <si>
    <t>Other Animal Feeds</t>
  </si>
  <si>
    <t>2309</t>
  </si>
  <si>
    <t>Animal Feeds</t>
  </si>
  <si>
    <t>TOTAL CHAPTER 23</t>
  </si>
  <si>
    <t>CHAPTER 24 - TOBACCO &amp; MANUFACTURED TOBACCO SUBSTITUTES</t>
  </si>
  <si>
    <t>2401</t>
  </si>
  <si>
    <t>Unmanufactured Tobacco</t>
  </si>
  <si>
    <t>2402</t>
  </si>
  <si>
    <t xml:space="preserve">Cigars, cheroots, Cigarrillos </t>
  </si>
  <si>
    <t>2403</t>
  </si>
  <si>
    <t>Other Manufactured Tobacco</t>
  </si>
  <si>
    <t>TOTAL CHAPTER 24</t>
  </si>
  <si>
    <t>CHAPTER 33 - ESSENTIAL OILS AND RESINOIDS; ETC.</t>
  </si>
  <si>
    <t>3301</t>
  </si>
  <si>
    <t>Essential Oils</t>
  </si>
  <si>
    <t>CHAPTER 35 - ALBUMINOIDAL SUBSTANCES, MODIFIED STARCHES, GLUES,</t>
    <phoneticPr fontId="0" type="noConversion"/>
  </si>
  <si>
    <t>Casein</t>
    <phoneticPr fontId="0" type="noConversion"/>
  </si>
  <si>
    <t>Dextrins</t>
    <phoneticPr fontId="0" type="noConversion"/>
  </si>
  <si>
    <t>TOTAL CHAPTER 35</t>
    <phoneticPr fontId="0" type="noConversion"/>
  </si>
  <si>
    <t>CHAPTER 38 - MISCELLANEOUS CHEMICAL PRODUCTS</t>
    <phoneticPr fontId="0" type="noConversion"/>
  </si>
  <si>
    <t>Sorbitol</t>
    <phoneticPr fontId="0" type="noConversion"/>
  </si>
  <si>
    <t>CHAPTER 41 - RAW HIDES &amp; SKINS (OTHER THAN FURSKINS) AND LEATHER</t>
  </si>
  <si>
    <t>4101</t>
  </si>
  <si>
    <t>Bovine Hides &amp; Skins, Raw</t>
  </si>
  <si>
    <t>4102</t>
  </si>
  <si>
    <t>Sheep &amp; Lamb Skins, Raw</t>
  </si>
  <si>
    <t>4103</t>
  </si>
  <si>
    <t>Other Raw Hides &amp; Skins</t>
  </si>
  <si>
    <t>4104</t>
  </si>
  <si>
    <t>Leather of Bovine or Equine</t>
  </si>
  <si>
    <t>4105</t>
  </si>
  <si>
    <t>Leather, Sheep or Lamb</t>
  </si>
  <si>
    <t>4106</t>
  </si>
  <si>
    <t>Leather, Goat or Kid, W/out Hair</t>
  </si>
  <si>
    <t>4107</t>
  </si>
  <si>
    <t>Leather, Other</t>
  </si>
  <si>
    <t>Leather of sheep or lamb</t>
  </si>
  <si>
    <t>Leather of Others</t>
  </si>
  <si>
    <t xml:space="preserve">Chamois </t>
  </si>
  <si>
    <t xml:space="preserve">Composition leather </t>
  </si>
  <si>
    <t>TOTAL CHAPTER 41</t>
  </si>
  <si>
    <t>CHAPTER 43 - FURSKINS &amp; ARTIFICIAL FUR; MANUFACTURES THEREOF</t>
  </si>
  <si>
    <t>4301</t>
  </si>
  <si>
    <t>Raw Furskins</t>
  </si>
  <si>
    <t>4302</t>
  </si>
  <si>
    <t>Furskins, Tanned or Dressed</t>
  </si>
  <si>
    <t>Subtotal - Furskins</t>
  </si>
  <si>
    <t>Note:  Includes only raw and dressed furskins</t>
  </si>
  <si>
    <t>CHAPTER 44 - WOOD AND ARTICLES OF WOOD; WOOD CHARCOAL</t>
  </si>
  <si>
    <t>4401</t>
  </si>
  <si>
    <t>Fuelwood in logs, chips, briquettes, pellets, etc.</t>
  </si>
  <si>
    <t>4402</t>
  </si>
  <si>
    <t>Wood Charcoal</t>
  </si>
  <si>
    <t>4403</t>
  </si>
  <si>
    <t>Logs</t>
  </si>
  <si>
    <t>4404</t>
  </si>
  <si>
    <t>Poles, Piles, Pickets, Stakes, Etc.</t>
  </si>
  <si>
    <t>4405</t>
  </si>
  <si>
    <t>Wood Wool &amp; Flour</t>
  </si>
  <si>
    <t>4406</t>
  </si>
  <si>
    <t>Railroad Ties &amp; Sleepers</t>
  </si>
  <si>
    <t>4407</t>
  </si>
  <si>
    <t>Lumber</t>
  </si>
  <si>
    <t>4408</t>
  </si>
  <si>
    <t>Veneer</t>
  </si>
  <si>
    <t>4409</t>
  </si>
  <si>
    <t>Flooring and Molding</t>
  </si>
  <si>
    <t>4410</t>
  </si>
  <si>
    <t>Particle Board</t>
  </si>
  <si>
    <t>4411</t>
  </si>
  <si>
    <t>Fibreboard of Wood</t>
  </si>
  <si>
    <t>4412</t>
  </si>
  <si>
    <t>Plywood</t>
  </si>
  <si>
    <t>4413</t>
  </si>
  <si>
    <t>Densified Wood</t>
  </si>
  <si>
    <t>SUBTOTAL - Logs, Lumber</t>
  </si>
  <si>
    <t>Note:  Includes only those categories of interest to agriculture</t>
  </si>
  <si>
    <t>CHAPTER 51 - WOOL, FINE OR COARSE ANIMAL HAIR; HORSEHAIR, YARN &amp; WOVEN FABRIC</t>
  </si>
  <si>
    <t>5101</t>
  </si>
  <si>
    <t>Wool, Not Carded or Combed</t>
  </si>
  <si>
    <t>5102</t>
  </si>
  <si>
    <t>Fine or Coarse Animal Hair</t>
  </si>
  <si>
    <t>5103</t>
  </si>
  <si>
    <t>Wool Waste</t>
  </si>
  <si>
    <t>5104</t>
  </si>
  <si>
    <t>Garnetted Stock of Wool or Hair</t>
  </si>
  <si>
    <t>5105</t>
  </si>
  <si>
    <t>Wool or Hair, Carded or Combed</t>
  </si>
  <si>
    <t>SUBTOTAL - Wool and Animal</t>
  </si>
  <si>
    <t>Note:  Includes only wool and hair, not yarns and fabrics</t>
  </si>
  <si>
    <t>CHAPTER 52 - COTTON</t>
  </si>
  <si>
    <t>5201</t>
  </si>
  <si>
    <t>Cotton, Not Carded or Combed</t>
  </si>
  <si>
    <t>5202</t>
  </si>
  <si>
    <t>Cotton Waste</t>
  </si>
  <si>
    <t>5203</t>
  </si>
  <si>
    <t>Cotton, Carded or Combed</t>
  </si>
  <si>
    <t>SUBTOTAL - Cotton</t>
  </si>
  <si>
    <t>Note:  Includes only cotton, not yarns and fabrics</t>
  </si>
  <si>
    <t>GRAND TOTAL:</t>
  </si>
  <si>
    <t>All figures: $1,000 (based on CIF value)</t>
  </si>
  <si>
    <t>SUMMARY</t>
  </si>
  <si>
    <t>DESCRIPTION</t>
    <phoneticPr fontId="0" type="noConversion"/>
  </si>
  <si>
    <t>WORLD
CALENDAR
2017</t>
  </si>
  <si>
    <t>WORLD
CALENDAR
2018</t>
  </si>
  <si>
    <t>WORLD
CALENDAR
2019</t>
  </si>
  <si>
    <t>WORLD
CALENDAR
2020</t>
  </si>
  <si>
    <t>U.S.A. 
CALENDAR
2017</t>
  </si>
  <si>
    <t>U.S.A. 
CALENDAR
2018</t>
  </si>
  <si>
    <t>U.S.A. 
CALENDAR
2019</t>
  </si>
  <si>
    <t>U.S.A. 
CALENDAR
2020</t>
  </si>
  <si>
    <t>BASIC</t>
    <phoneticPr fontId="0" type="noConversion"/>
  </si>
  <si>
    <t>Percent Change</t>
    <phoneticPr fontId="0" type="noConversion"/>
  </si>
  <si>
    <t xml:space="preserve">INTERMEDIATE </t>
    <phoneticPr fontId="0" type="noConversion"/>
  </si>
  <si>
    <t xml:space="preserve">CONSUMER-ORIENTED </t>
    <phoneticPr fontId="0" type="noConversion"/>
  </si>
  <si>
    <t xml:space="preserve">FOREST PRODUCTS </t>
    <phoneticPr fontId="0" type="noConversion"/>
  </si>
  <si>
    <t>SEAFOOD PRODUCTS</t>
    <phoneticPr fontId="0" type="noConversion"/>
  </si>
  <si>
    <t>GRAND TOTAL</t>
  </si>
  <si>
    <t>BASIC AGRICULTURAL PRODUCTS</t>
  </si>
  <si>
    <t>Roots &amp; Tubers - Manioc, Arrowroot,  Etc.</t>
  </si>
  <si>
    <t>Unmanufactured Tobacco, Tobacco refuse</t>
  </si>
  <si>
    <t xml:space="preserve">Fine or Coarse Animal Hair, Not Carded </t>
  </si>
  <si>
    <t>BASIC AGRICULTURAL TOTAL</t>
  </si>
  <si>
    <t>Percent of Total</t>
  </si>
  <si>
    <t>INTERMEDIATE AGRICULTURAL PRODUCTS</t>
  </si>
  <si>
    <t>Live Horses, Asses, Mules &amp; Hinnies</t>
  </si>
  <si>
    <t>Milk/Cream, Not Concentrated/Sweetened</t>
  </si>
  <si>
    <t>Milk/Cream, Concentrated/Sweetened</t>
  </si>
  <si>
    <t>Pig Hair, Bristles, Brush Making Hair</t>
  </si>
  <si>
    <t>Feathers and Down, With or W/out Skin</t>
  </si>
  <si>
    <t>Antlers, Horns, Hooves, Ivory, etc.</t>
  </si>
  <si>
    <t>Ambergris,musk,bile, etc.</t>
  </si>
  <si>
    <t>Other Animal Products (Semen, Blood)</t>
  </si>
  <si>
    <t>Bulbs, Tubers, Roots, etc.</t>
  </si>
  <si>
    <t>Cut Foliage, Branches, Etc. W/out Flowers</t>
  </si>
  <si>
    <t>090111</t>
  </si>
  <si>
    <t>Coffee not roasted/ Not decaffeinated</t>
  </si>
  <si>
    <t>090112</t>
  </si>
  <si>
    <t>Coffee not roasted/ Decaffeinated</t>
  </si>
  <si>
    <t>Cereal Grains (Hulled/Rolled/Flaked/etc.)</t>
  </si>
  <si>
    <t>Potato Flour/Meal/Pellets/Granules</t>
  </si>
  <si>
    <t>Flour/Meal of Dried Luguminous Vegetables</t>
  </si>
  <si>
    <t>Seeds, Fruit &amp; Spores used for Sowing</t>
  </si>
  <si>
    <t>Ginseng, Liquorice, etc.</t>
  </si>
  <si>
    <t>Locust Beans, Seaweed, Sugar Beet/Cane</t>
  </si>
  <si>
    <t>Lac, Natural Gems, Resins, etc.</t>
  </si>
  <si>
    <t>Lard Stearin/oil, Tallow oil, etc.</t>
  </si>
  <si>
    <t>Fats &amp; Oils of Fish &amp; Marine Mammals</t>
  </si>
  <si>
    <t>Sunflower, Safflower &amp; Cotton Seed Oil</t>
  </si>
  <si>
    <t>Coconut, Palm Kernel or Babassu Oil</t>
  </si>
  <si>
    <t>Other Vegetable Oils (Maize, Linseed, etc.)</t>
  </si>
  <si>
    <t>Hydrogenated Animal &amp; Vegetable Oils</t>
  </si>
  <si>
    <t>Bran, Sharps, of cereals and Legumes</t>
  </si>
  <si>
    <t>Residues of starch, beetpulp, bagasse, etc.</t>
  </si>
  <si>
    <t>Wiue less, argol</t>
  </si>
  <si>
    <t>Leather, Sheep or Lamb, W/out Wool</t>
  </si>
  <si>
    <t>INTERMEDIATE AGRICULTURAL TOTAL</t>
  </si>
  <si>
    <t>CONSUMER-ORIENTED AGRICULTURAL PRODUCTS</t>
  </si>
  <si>
    <t>Lamb, Mutton, Goat, Fresh, Chilled or Frozen</t>
  </si>
  <si>
    <t>Processed Meat (Dried, Smoked, etc.)</t>
  </si>
  <si>
    <t>Buttermilk, Yogurt, etc.</t>
  </si>
  <si>
    <t>Guts, Bladders, Stomachs of Animals</t>
  </si>
  <si>
    <t>Onions, Shallots, Garlic, Leeks, etc.</t>
  </si>
  <si>
    <t>Cabbage, Cauliflower, Kohlrabi, Kale, etc.</t>
  </si>
  <si>
    <t>Carrots, Turnips, Beetroot, etc. Fresh/Chilled</t>
  </si>
  <si>
    <t>Coconuts, Brazil Nuts &amp; Cashew Nuts</t>
  </si>
  <si>
    <t>Dates, Figs, Pineapple, Avocado,etc.</t>
  </si>
  <si>
    <t>Cherries, Peaches, Apricots, Plums, etc.</t>
  </si>
  <si>
    <t>090121</t>
  </si>
  <si>
    <t>Coffee roasted/ Not decaffeinated</t>
  </si>
  <si>
    <t>090122</t>
  </si>
  <si>
    <t>Coffee roasted/ Decaffeinated</t>
  </si>
  <si>
    <t>090190</t>
  </si>
  <si>
    <t>Coffee/ Other</t>
  </si>
  <si>
    <t>Anise, Badian, Fennel, Coriander, etc.</t>
  </si>
  <si>
    <t>Ginger, Saffron, Turmeric, Thyme, etc.</t>
  </si>
  <si>
    <t>Other Prepared/Preserved Meat, etc.</t>
  </si>
  <si>
    <t>Extracts/Juices of Meats, Fish, etc.</t>
  </si>
  <si>
    <t>Chocolate &amp; Food Preparations w/ Cocoa</t>
  </si>
  <si>
    <t>Prepared Foods - Roasted/Swollen</t>
  </si>
  <si>
    <t>Bread, Pastry, Cakes, Biscuits, etc.</t>
  </si>
  <si>
    <t>Other Vegetables, Prepared/ Frozen</t>
  </si>
  <si>
    <t>Other Vegetables, Prepared/ Not Frozen</t>
  </si>
  <si>
    <t>Fruits/Nuts/Peel Preserved by Sugar</t>
  </si>
  <si>
    <t>Food Preparations Not Elsewhere Specified</t>
  </si>
  <si>
    <t>Spirits, Liqueurs, Alcohol less than 80%</t>
  </si>
  <si>
    <t>Cigars, cheroots, Cigarrillos &amp;</t>
  </si>
  <si>
    <t>Other manufactured Tabacco Products</t>
  </si>
  <si>
    <t>CONSUMER-ORIENTED AGRICULTURAL TOTAL</t>
  </si>
  <si>
    <t>FORESTRY PRODUCTS</t>
  </si>
  <si>
    <t>Fuelwood in logs, chips, briquettes,  etc.</t>
  </si>
  <si>
    <t>Poles, Piles, Pickets, Stakes, etc.</t>
  </si>
  <si>
    <t>FOREST PRODUCTS TOTAL</t>
  </si>
  <si>
    <t>FISH AND SEAFOOD PRODUCTS</t>
  </si>
  <si>
    <t>Processed Fish (Dried/Salted/etc)</t>
  </si>
  <si>
    <t>Prepared/Preserved Crustaceans, etc.</t>
  </si>
  <si>
    <t>FISH &amp; SEAFOOD PRODUCTS, EDIBLE</t>
  </si>
  <si>
    <t>Korea Imports from All of Origins</t>
  </si>
  <si>
    <t>Total Sum:</t>
  </si>
  <si>
    <t>HS</t>
  </si>
  <si>
    <t>Commodity</t>
  </si>
  <si>
    <t>Value($ 1,000)</t>
  </si>
  <si>
    <t>Horses, Asses, Mules And Hinnies, Live</t>
  </si>
  <si>
    <t>Bovine Animals, Live</t>
  </si>
  <si>
    <t>Swine, Live</t>
  </si>
  <si>
    <t>Sheep And Goats, Live</t>
  </si>
  <si>
    <t>Poultry, Live; Chickens, Ducks, Geese, Turkeys And Guineas</t>
  </si>
  <si>
    <t>Animals, Live, Nesoi</t>
  </si>
  <si>
    <t>Meat Of Bovine Animals, Fresh Or Chilled</t>
  </si>
  <si>
    <t>Meat Of Bovine Animals, Frozen</t>
  </si>
  <si>
    <t>Meat Of Swine (Pork), Fresh, Chilled Or Frozen</t>
  </si>
  <si>
    <t>Meat Of Sheep Or Goats, Fresh, Chilled Or Frozen</t>
  </si>
  <si>
    <t>Meat of Horse</t>
  </si>
  <si>
    <t>Edible Offal Of Bovine Animals, Swine, Sheep, Goats, Horses Etc., Fresh, Chilled Or Frozen</t>
  </si>
  <si>
    <t>Meat And Edible Offal Of Poultry (Chickens, Ducks, Geese, Turkeys And Guineas), Fresh, Chilled Or Frozen</t>
  </si>
  <si>
    <t>Meat And Edible Meat Offal Nesoi, Fresh, Chilled Or Frozen</t>
  </si>
  <si>
    <t>Pig Fat, Free Of Lean Meat, And Poultry Fat, Not Rendered Or Otherwise Extracted, Fresh, Chilled, Frozen, Salted, In Brine, Dried Or Smoked</t>
  </si>
  <si>
    <t>Meat And Edible Meat Offal, Salted, In Brine, Dried Or Smoked; Edible Flours And Meals Of Meat Or Meat Offal</t>
  </si>
  <si>
    <t>Fish, Live</t>
  </si>
  <si>
    <t>Fish, Fresh Or Chilled, Excluding Fish Fillets And Other Fish Meat Without Bones; Fish Livers And Roes, Fresh Or Chilled</t>
  </si>
  <si>
    <t>Fish, Frozen, Excluding Fish Fillets And Other Fish Meat Without Bones; Fish Livers And Roes, Frozen</t>
  </si>
  <si>
    <t>Fish Fillets And Other Fish Meat (Whether Or Not Minced), Fresh, Chilled Or Frozen</t>
  </si>
  <si>
    <t>Fish, Dried, Salted Or In Brine; Smoked Fish; Fish Meal Fit For Human Consumption</t>
  </si>
  <si>
    <t>Crustaceans, Live Fresh Chilled Frozen Dried Etc; Smoked; In Shell, Cooked By Steam Or Boiling Water; Flours, Meals &amp; Pellets For Human Consumption</t>
  </si>
  <si>
    <t>Molluscs, Live, Fresh, Chilled, Frozen, Dried, Salted Or In Brine; Smoked; Flours, Meals And Pellets, Fit For Human Consumption</t>
  </si>
  <si>
    <t>Aquatic Invertebrates Other Than Crustaceans &amp; Molluscs, Live, Fresh, Chilled, Frozen, Dried, Salted/ In Brine; Smoked; Edible Flours, Meals &amp; Pellets</t>
  </si>
  <si>
    <t>Flours, Meals and Pellets of Fish, Crustaceans, Molluscs and Other Aquatic Invertebrates, Fit for Human Consumption</t>
  </si>
  <si>
    <t>Milk And Cream, Not Concentrated Nor Containing Added Sweetening</t>
  </si>
  <si>
    <t>Milk And Cream, Concentrated Or Containing Added Sweetening</t>
  </si>
  <si>
    <t>Buttermilk, Curdled Milk And Cream, Yogurt, Kephir Etc., Whether Or Not Flavored Etc. Or Containing Added Fruit Or Cocoa</t>
  </si>
  <si>
    <t>Whey And Other Products Consisting Of Natural Milk Constituents, Whether Or Not Concentrated Or Sweetened, Nesoi</t>
  </si>
  <si>
    <t>Butter And Other Fats And Oils Derived From Milk</t>
  </si>
  <si>
    <t>Cheese And Curd</t>
  </si>
  <si>
    <t>Birds' Eggs, In Shell, Fresh, Preserved Or Cooked</t>
  </si>
  <si>
    <t>Birds' Eggs, Not In Shell And Egg Yolks, Fresh, Dried, Cooked By Steam Etc., Molded, Frozen Or Otherwise Preserved, Sweetened Or Not</t>
  </si>
  <si>
    <t>Honey, Natural</t>
  </si>
  <si>
    <t>Edible Products Of Animal Origin, Nesoi</t>
  </si>
  <si>
    <t>Pigs', Hogs' Or Boars' Bristles And Hair; Badger And Other Brushmaking Hair; Waste Of Such Bristles Or Hair</t>
  </si>
  <si>
    <t>Animal Guts, Bladders And Stomachs (Other Than Fish), Whole And Pieces Thereof, Fresh, Chilled, Frozen, Salted, In Brine, Dried Or Smoked</t>
  </si>
  <si>
    <t>Bird Skins And Other Feathered Parts Of Birds, Feathers And Parts Of Feathers And Down, Not Further Worked Than Cleaned Etc.</t>
  </si>
  <si>
    <t>Bones And Horn-Cores, Unworked, Defatted, Simply Prepared (Not Cut To Shape), Treated With Acid Etc.; Powder And Waste Of These Products</t>
  </si>
  <si>
    <t>Ivory, Tortoise-Shell, Whalebone And Whalebone Hair, Horns, Hooves, Claws Etc., Unworked Or Simply Prepared, Not Cut To Shape</t>
  </si>
  <si>
    <t>Ambergris, Castoreum, Civet And Musk; Cantharides; Bile; Glands And Other Animal Products For Use In Pharmaceutical Products, Fresh, Frozen, Etc.</t>
  </si>
  <si>
    <t>Animal Products Nesoi; Dead Animals (Of Chapter 1 Or 3), Unfit For Human Consumption</t>
  </si>
  <si>
    <t>Bulbs, Tubers, Tuberous Roots, Corms Etc., Dormant, In Growth Or In Flower; Chicory Plants And Roots For Planting</t>
  </si>
  <si>
    <t>Live Plants Nesoi (Including Their Roots), Cuttings And Slips; Mushroom Spawn</t>
  </si>
  <si>
    <t>Cut Flowers And Buds Suitable For Bouquets Or Ornamental Purposes, Fresh, Dried, Dyed, Bleached, Impregnated Or Otherwise Prepared</t>
  </si>
  <si>
    <t>Foliage, Branches, Grasses, Mosses Etc. (No Flowers Or Buds), For Bouquets Or Ornamental Purposes, Fresh, Dried, Dyed, Bleached Etc.</t>
  </si>
  <si>
    <t>Potatoes (Other Than Sweet Potatoes), Fresh Or Chilled</t>
  </si>
  <si>
    <t>Tomatoes, Fresh Or Chilled</t>
  </si>
  <si>
    <t>Onions, Shallots, Garlic, Leeks And Other Alliaceous Vegetables, Fresh Or Chilled</t>
  </si>
  <si>
    <t>Cabbages, Cauliflower, Kohlrabi, Kale And Similar Edible Brassicas, Fresh Or Chilled</t>
  </si>
  <si>
    <t>Lettuce (Lactuca Sativa) And Chicory (Cichorium Spp.), Fresh Or Chilled</t>
  </si>
  <si>
    <t>Carrots, Turnips, Salad Beets, Salsify, Radishes And Similar Edible Roots, Fresh Or Chilled</t>
  </si>
  <si>
    <t>Cucumbers And Gherkins, Fresh Or Chilled</t>
  </si>
  <si>
    <t>Leguminous Vegetables, Shelled Or Unshelled, Fresh Or Chilled</t>
  </si>
  <si>
    <t>Vegetables Nesoi, Fresh Or Chilled</t>
  </si>
  <si>
    <t>Vegetables (Uncooked Or Cooked By Steam Or Boiling Water), Frozen</t>
  </si>
  <si>
    <t>Vegetables Provisionally Preserved (By Sulfur Dioxide Gas, In Brine Etc.), But Unsuitable In That State For Immediate Consumption</t>
  </si>
  <si>
    <t>Vegetables, Dried, Whole, Cut, Sliced, Broken Or In Powder, But Not Further Prepared</t>
  </si>
  <si>
    <t>Leguminous Vegetables, Dried Shelled</t>
  </si>
  <si>
    <t>Cassava (Manioc), Arrowroot, Salep, Jerusalem Artichokes, Sweet Potatoes And Similar Roots Etc. (High Starch Etc. Content), Fresh Or Dried; Sago Pith</t>
  </si>
  <si>
    <t>Coconuts, Brazil Nuts And Cashew Nuts, Fresh Or Dried</t>
  </si>
  <si>
    <t>Nuts Nesoi, Fresh Or Dried</t>
  </si>
  <si>
    <t>Bananas, Including Plantains, Fresh Or Dried</t>
  </si>
  <si>
    <t>Dates, Figs, Pineapples, Avocados, Guavas, Mangoes And Mangosteens, Fresh Or Dried</t>
  </si>
  <si>
    <t>Citrus Fruit, Fresh Or Dried</t>
  </si>
  <si>
    <t>Grapes, Fresh Or Dried</t>
  </si>
  <si>
    <t>Melons (Including Watermelons) And Papayas (Papaws), Fresh</t>
  </si>
  <si>
    <t>Apples, Pears And Quinces, Fresh</t>
  </si>
  <si>
    <t>Apricots, Cherries, Peaches (Including Nectarines), Plums (Including Prune Plums) And Sloes, Fresh</t>
  </si>
  <si>
    <t>Fruit Nesoi, Fresh</t>
  </si>
  <si>
    <t>Fruit And Nuts (Uncooked Or Cooked By Steam Or Boiling Water), Whether Not Sweetened, Frozen</t>
  </si>
  <si>
    <t>Fruit And Nuts Provisionally Preserved (By Sulfur Dioxide Gas, In Brine Etc.), But Unsuitable In That State For Immediate Consumption</t>
  </si>
  <si>
    <t>Fruit, Dried, Nesoi (Other Than Those Of Headings 0801 To 0806); Mixtures Of Nuts Or Dried Fruits Of This Chapter</t>
  </si>
  <si>
    <t>Peel Of Citrus Fruit Or Melons (Including Watermelons), Fresh, Frozen, Dried Or Provisionally Preserved</t>
  </si>
  <si>
    <t>Coffee, Whether Or Not Roasted Or Decaffeinated; Coffee Husks And Skins; Coffee Substitutes Containing Coffee</t>
  </si>
  <si>
    <t>Tea, Whether Or Not Flavored</t>
  </si>
  <si>
    <t>Pepper Of The Genus Piper; Fruits Of The Genus Capsicum (Peppers) Or Of The Genus Pimenta, Dried, Crushed Or Ground</t>
  </si>
  <si>
    <t>Cinnamon And Cinnamon-Tree Flowers</t>
  </si>
  <si>
    <t>Cloves (Whole Fruit, Cloves And Stems)</t>
  </si>
  <si>
    <t>Nutmeg, Mace And Cardamons</t>
  </si>
  <si>
    <t>Seeds Of Anise, Badian, Fennel, Coriander, Cumin Or Caraway; Juniper Berries</t>
  </si>
  <si>
    <t>Ginger, Saffron, Tumeric (Curcuma), Thyme, Bay Leaves, Curry And Other Spices</t>
  </si>
  <si>
    <t>Wheat And Meslin</t>
  </si>
  <si>
    <t>Corn (Maize)</t>
  </si>
  <si>
    <t>Buckwheat, Millet And Canary Seeds; Other Cereals (Including Wild Rice)</t>
  </si>
  <si>
    <t>Wheat Or Meslin Flour</t>
  </si>
  <si>
    <t>Cereal Flours Other Than Of Wheat Or Meslin</t>
  </si>
  <si>
    <t>Cereal Groats, Meal And Pellets</t>
  </si>
  <si>
    <t>Cereal Grains, Otherwise Worked (Hulled, Rolled Etc.), Except Rice (Heading 1006); Germ Of Cereals, Whole, Rolled, Flaked Or Ground</t>
  </si>
  <si>
    <t>Flour, Meal Flakes, Granules And Pellets Of Potatoes</t>
  </si>
  <si>
    <t>Flour And Meal Of Dried Leguminous Vegetables (Hd. 0713), Of Sago Or Roots Etc. (Hd. 0714); Flour, Meal And Powder Of Fruit And Nuts Etc. (Ch. 8)</t>
  </si>
  <si>
    <t>Malt, Whether Or Not Roasted</t>
  </si>
  <si>
    <t>Starches; Inulin</t>
  </si>
  <si>
    <t>Wheat Gluten, Whether Or Not Dried</t>
  </si>
  <si>
    <t>Soybeans, Whether Or Not Broken</t>
  </si>
  <si>
    <t>Peanuts (Ground-Nuts), Not Roasted Or Otherwise Cooked, Whether Or Not Shelled Or Broken</t>
  </si>
  <si>
    <t>Flaxseed (Linseed), Whether Or Not Broken</t>
  </si>
  <si>
    <t>Rape Or Colza Seeds, Whether Or Not Broken</t>
  </si>
  <si>
    <t>Sunflower Seeds, Whether Or Not Broken</t>
  </si>
  <si>
    <t>Oil Seeds And Oleaginous Fruits Nesoi, Whether Or Not Broken</t>
  </si>
  <si>
    <t>Flours And Meals Of Oil Seeds Or Oleaginous Fruits, Other Than Those Of Mustard</t>
  </si>
  <si>
    <t>Seeds, Fruit And Spores, Of A Kind Used For Sowing</t>
  </si>
  <si>
    <t>Hop Cones, Fresh Or Dried, Whether Or Not Ground, Powdered Or In The Form Of Pellets; Lupulin</t>
  </si>
  <si>
    <t>Plants And Parts Of Plants (Including Seeds And Fruits), Used In Perfumery, Pharmacy, Or For Insecticidal Or Similar Purposes, Fresh Or Dried</t>
  </si>
  <si>
    <t>Locust Beans, Seaweeds Etc., Sugar Beet And Sugar Cane; Fruit Stones And Kernels And Other Vegetable Products Used For Human Consumption, Nesoi</t>
  </si>
  <si>
    <t>Cereal Straw And Husks, Unprepared, Whether Or Not Chopped, Ground, Pressed Or In The Form Of Pellets</t>
  </si>
  <si>
    <t>Rutabagas (Swedes), Mangolds, Hay, Alfalfa (Lucerne), Clover, Forage Kale, Lupines And Similar Forage Products, Whether Or Not In The Form Of Pellets</t>
  </si>
  <si>
    <t>Lac; Natural Gums, Resins, Gum-Resins And Balsams</t>
  </si>
  <si>
    <t>Vegetable Saps And Extracts; Pectic Substances, Pectinates And Pectates; Agar-Agar And Other Mucilages And Thickeners, Derived From Vegetable Products</t>
  </si>
  <si>
    <t>Vegetable Materials Used Primarily For Plaiting, Including Bamboos, Rattans, Reeds, Rushes, Osier, Raffia, Processed Cereal Straw And Lime Bark</t>
  </si>
  <si>
    <t>Vegetable Products, Nesoi</t>
  </si>
  <si>
    <t>Pig Fat (Including Lard) And Poultry Fat, Other Than Of Heading 0209 Or 1503</t>
  </si>
  <si>
    <t>Fats Of Bovine Animals, Sheep Or Goats, Other Than Those Of Heading 1503</t>
  </si>
  <si>
    <t>Lard Stearin, Lard Oil, Oleostearin, Oleo-Oil And Tallow Oil, Not Emulsified Or Mixed Or Otherwise Prepared</t>
  </si>
  <si>
    <t>Fats And Oils And Their Fractions, Of Fish Or Marine Mammals, Whether Or Not Refined, But Not Chemically Modified</t>
  </si>
  <si>
    <t>Wool Grease And Fatty Substances Derived Therefrom, Including Lanolin</t>
  </si>
  <si>
    <t>Animal Fats And Oils And Their Fractions, Nesoi, Whether Or Not Refined, But Not Chemically Modified</t>
  </si>
  <si>
    <t>Soybean Oil And Its Fractions, Whether Or Not Refined, But Not Chemically Modified</t>
  </si>
  <si>
    <t>Peanut (Ground-Nut) Oil And Its Fractions, Whether Or Not Refined, But Not Chemically Modified</t>
  </si>
  <si>
    <t>Olive Oil And Its Fractions, Whether Or Not Refined, But Not Chemically Modified</t>
  </si>
  <si>
    <t>Olive-Residue Oil And Blends Of Olive Oil And Oil-Residue Oil, Not Chemically Modified</t>
  </si>
  <si>
    <t>Palm Oil And Its Fractions, Whether Or Not Refined, But Not Chemically Modified</t>
  </si>
  <si>
    <t>Sunflower-Seed, Safflower Or Cottonseed Oil, And Their Fractions, Whether Or Not Refined, But Not Chemically Modified</t>
  </si>
  <si>
    <t>Coconut (Copra), Palm Kernel Or Babassu Oil And Their Fractions, Whether Or Not Refined, But Not Chemically Modified</t>
  </si>
  <si>
    <t>Rapeseed, Colza Or Mustard Oil And Their Fractions, Whether Or Not Refined, But Not Chemically Modified</t>
  </si>
  <si>
    <t>Fixed Vegetable Fats And Oils (Including Jojoba Oil) And Their Fractions, Whether Or Not Refined, But Not Chemically Modified</t>
  </si>
  <si>
    <t>Animal Or Vegetable Fats And Oils And Their Fractions, Partly Or Wholly Hydrogenated Etc., Whether Or Not Refined, But Not Further Prepared</t>
  </si>
  <si>
    <t>Margarine; Edible Mixtures Or Preparations Of Animal Or Vegetable Fats Or Oils Or Of Fractions Of Different Specified Fats And Oils</t>
  </si>
  <si>
    <t>Animal Or Vegetable Fats, Oils And Their Fractions, Boiled, Oxidized, Etc.; Inedible Mixes Or Preparations Of Animal Or Vegetable Fats And Oils, Nesoi</t>
  </si>
  <si>
    <t>Glycerol (Glycerine), Whether Or Not Pure; Glycerol Waters And Glycerol Lyes</t>
  </si>
  <si>
    <t>Vegetable Waxes (Other Than Triglycerides), Beeswax, Other Insect Waxes And Spermaceti, Whether Or Not Refined Or Colored</t>
  </si>
  <si>
    <t>Degras; Residues Resulting From The Treatment Of Fatty Substances Or Animal Or Vegetable Waxes</t>
  </si>
  <si>
    <t>Sausages And Similar Products, Of Meat, Meat Offal Or Blood; Food Preparations Based On These Products</t>
  </si>
  <si>
    <t>Prepared Or Preserved Meat, Meat Offal Or Blood, Nesoi</t>
  </si>
  <si>
    <t>Extracts And Juices Of Meat, Fish Or Crustaceans, Molluscs Or Other Aquatic Invertebrates</t>
  </si>
  <si>
    <t>Prepared Or Preserved Fish; Caviar And Caviar Substitutes Prepared From Fish Eggs</t>
  </si>
  <si>
    <t>Crustaceans, Molluscs And Other Aquatic Invertebrates, Prepared Or Preserved</t>
  </si>
  <si>
    <t>Cane Or Beet Sugar And Chemically Pure Sucrose, In Solid Form</t>
  </si>
  <si>
    <t>Sugars Nesoi, Including Chemically Pure Lactose, Maltose, Glucose And Fructose In Solid Form; Sugar Syrups (Plain); Artificial Honey; Caramel</t>
  </si>
  <si>
    <t>Molasses Resulting From The Extraction Or Refining Of Sugar</t>
  </si>
  <si>
    <t>Sugar Confectionary (Including White Chocolate), Not Containing Cocoa</t>
  </si>
  <si>
    <t>Cocoa Beans, Whole Or Broken, Raw Or Roasted</t>
  </si>
  <si>
    <t>Cocoa Shells, Husks, Skins And Other Cocoa Waste</t>
  </si>
  <si>
    <t>Cocoa Paste, Whether Or Not Defatted</t>
  </si>
  <si>
    <t>Cocoa Butter, Fat And Oil</t>
  </si>
  <si>
    <t>Cocoa Powder, Not Containing Added Sugar Or Other Sweetening Matter</t>
  </si>
  <si>
    <t>Chocolate And Other Food Preparations Containing Cocoa</t>
  </si>
  <si>
    <t>Malt Extract; Food Preparations Of Flour, Meal Etc. Containing Under 40% Cocoa Nesoi; Food Preparations Of Milk Etc. Containing Under 50% Cocoa Nesoi</t>
  </si>
  <si>
    <t>Pasta, Whether Or Not Cooked Or Stuffed Or Otherwise Prepared, Including Spagetti, Lasagna, Noodles Etc.; Couscous, Whether Or Not Prepared</t>
  </si>
  <si>
    <t>Tapioca And Substitutes Therefor Prepared From Starch, In The Form Of Flakes, Grains, Pearls, Siftings Or Similar Forms</t>
  </si>
  <si>
    <t>Prepared Foods From Swelling Or Roasting Cereals Or Products; Cereals (Exc Corn), In Grain Form Flakes Or Worked Grain Prepared N.E.S.O.I</t>
  </si>
  <si>
    <t>Bread, Pastry, Cakes, Bisuits And Other Bakers' Wares; Communion Wafers, Empty Capsules For Medicine Etc., Sealing Wafers, Rice Paper Etc.</t>
  </si>
  <si>
    <t>Vegetables, Fruit, Nuts And Other Edible Parts Of Plants, Prepared Or Preserved By Vinegar Or Acetic Acid</t>
  </si>
  <si>
    <t>Tomatoes Prepared Or Preserved Otherwise Than By Vinegar Or Acetic Acid</t>
  </si>
  <si>
    <t>Mushrooms And Truffles, Prepared Or Preserved Otherwise Than By Vinegar Or Acetic Acid</t>
  </si>
  <si>
    <t>Vegetables, Other Than Tomatoes, Mushrooms And Truffles, Prepared Or Preserved Otherwise Than By Vinegar Or Acetic Acid, Frozen, Exc Products Of 2006</t>
  </si>
  <si>
    <t>Vegetables, Other Than Tomatoes, Mushrooms And Truffles, Prepared Or Preserved Otherwise Than By Vinegar Or Acetic Acid, Not Frozen Exc Prdcts Of 2006</t>
  </si>
  <si>
    <t>Vegetables, Fruit, Nuts, Fruit-Peel And Other Parts Of Plants Preserved By Sugar (Drained, Glace Or Crystallized)</t>
  </si>
  <si>
    <t>Jams, Fruit Jellies, Marmalades, Fruit Or Nut Puree And Fruit Or Nut Pastes, Being Cooked Preparations, Whether Or Not Containing Added Sweetening</t>
  </si>
  <si>
    <t>Fruit, Nuts And Other Edible Parts Of Plants, Otherwise Prepared Or Preserved, Whether Or Not Containing Added Sweetening Or Spirit, Nesoi</t>
  </si>
  <si>
    <t>Fruit Juices Nt Fortified W Vit Or Minls (Incl Grape Must) &amp; Vegetable Juices, Unfermentd &amp; Nt Containg Add Spirit, Whet Or Nt Containg Added Sweeteng</t>
  </si>
  <si>
    <t>Extracts, Essences And Concentrates Of Coffee, Tea Or Mate And Preparations Thereof; Roasted Chicory Etc. And Its Extracts, Essences And Concentrates</t>
  </si>
  <si>
    <t>Yeasts; Other Single-Cell Micro-Organisms, Dead (Other Than Medicinal Vaccines Of Heading 3002); Prepared Baking Powders</t>
  </si>
  <si>
    <t>Sauces And Preparations Therefor; Mixed Condiments And Mixed Seasonings; Mustard Flour And Meal And Prepared Mustard</t>
  </si>
  <si>
    <t>Soups And Broths And Preparations Therefor; Homogenized Composite Food Preparations</t>
  </si>
  <si>
    <t>Ice Cream And Other Edible Ice, Whether Or Not Containing Cocoa</t>
  </si>
  <si>
    <t>Food Preparations Nesoi</t>
  </si>
  <si>
    <t>Waters, Including Natural Or Artificial Mineral Waters And Aerated Waters, Not Containing Added Sweetening Nor Flavored; Ice And Snow</t>
  </si>
  <si>
    <t>Waters, Including Mineral Waters And Aerated Waters, Containing Added Sweetening Or Flavored, And Other Nonalcoholic Beverages Nesoi</t>
  </si>
  <si>
    <t>Beer Made From Malt</t>
  </si>
  <si>
    <t>Wine Of Fresh Grapes, Including Fortified Wines; Grape Must (Having An Alcoholic Strength By Volume Exceeding 0.5% Vol.) Nesoi</t>
  </si>
  <si>
    <t>Vermouth And Other Wine Of Fresh Grapes Flavored With Plants Or Aromatic Substances</t>
  </si>
  <si>
    <t>Fermented Beverages, Nesoi (Includ Cider, Perry &amp; Mead); Mixtures Of Fermented Beverages &amp; Mixtures Of Fermntd Beverages &amp; Non-Alcohol Beverages Nesoi</t>
  </si>
  <si>
    <t>Ethyl Alcohol, Undenatured, Of An Alcoholic Strength By Volume Of 80% Vol. Or Higher; Ethyl Alcohol And Other Spirits, Denatured, Of Any Strength</t>
  </si>
  <si>
    <t>Ethyl Alcohol, Undenatured, Of An Alcoholic Strength By Volume Of Under 80% Vol.; Spirits, Liqueurs And Other Spirituous Beverages</t>
  </si>
  <si>
    <t>Vinegar And Substitutes For Vinegar Obtained From Acetic Acid</t>
  </si>
  <si>
    <t>Flours, Meals And Pellets, Of Meat Or Meat Offal, Of Fish Or Of Crustaceans Etc., Unfit For Human Consumption; Greaves (Cracklings)</t>
  </si>
  <si>
    <t>Bran, Sharps And Other Residues (In Pellets Or Not), Derived From The Sifting, Milling Or Other Working Of Cereals Or Leguminous Plants</t>
  </si>
  <si>
    <t>Residues Of Starch Manufacture And Other Residues And Waste Of Sugar Manufacture, Brewing Or Distilling Dregs And Waste, Whether Or Not In Pellets</t>
  </si>
  <si>
    <t>Soybean Oilcake And Other Solid Residues Resulting From The Extraction Of Soy Bean Oil, Whether Or Not Ground Or In The Form Of Pellets</t>
  </si>
  <si>
    <t>Peanut (Ground-Nut) Oilcake And Other Solid Residues Resulting From The Extraction Of Peanut (Ground-Nut) Oil, Whether Or Not Ground Or In Pellets</t>
  </si>
  <si>
    <t>Oilcake And Other Solid Residues (In Pellets Or Not), Resulting From The Extraction Of Vegetable Fats Or Oils (Except From Soybeans Or Peanuts), Nesoi</t>
  </si>
  <si>
    <t>Wine Lees; Argol</t>
  </si>
  <si>
    <t>Vegetable Materials And Waste, Vegetable Residues And By-Products (In Pellets Or Not), Used In Animal Feeding, Nesoi</t>
  </si>
  <si>
    <t>Preparations Of A Kind Used In Animal Feeding</t>
  </si>
  <si>
    <t>Tobacco, Unmanufactured (Whether Or Not Threshed Or Similarly Processed); Tobacco Refuse</t>
  </si>
  <si>
    <t>Cigars, Cheroots, Cigarillos And Cigarettes, Of Tobacco Or Of Tobacco Substitutes</t>
  </si>
  <si>
    <t>Tobacco And Tobacco Substitute Manufactures, Nesoi; Homogenized Or Reconstituted Tobacco; Tobacco Extracts And Essences</t>
  </si>
  <si>
    <t>Essential Oils, Concretes And Absolutes; Resinoid;Extracted Oleoresins; Concen Of Essen Oils And Terpenic By Prods; Aqueous Solutns Etc. Of Essen Oil</t>
  </si>
  <si>
    <t>3501</t>
  </si>
  <si>
    <t>Casein, Caseinates And Other Casein Derivatives; Casein Glues</t>
  </si>
  <si>
    <t>3505</t>
  </si>
  <si>
    <t>Dextrins And Other Modified Starches; Glues Based On Starches, Or On Dextrins Or Other Modified Starches</t>
  </si>
  <si>
    <t>382460</t>
  </si>
  <si>
    <t>Sorbitol Other Than That Of Subheading 2905.44</t>
  </si>
  <si>
    <t>Raw Hides And Skins Of Bovine Or Equine Animals (Fresh Or Preserved, But Not Tanned Or Further Prepared), Whether Or Not Dehaired Or Split</t>
  </si>
  <si>
    <t>Raw Skins Of Sheep Or Lambs, Other Than Astrakhan, Broadtail, Caracul Or Similar Skins (Fresh Or Preserved, But Not Tanned Or Further Prepared)</t>
  </si>
  <si>
    <t>Raw Hides And Skins Nesoi (Fresh Or Preserved, But Not Tanned Or Further Prepared), Whether Or Not Dehaired Or Split</t>
  </si>
  <si>
    <t>Tanned Or Crust Hides/Skins Of Bovine (Inc. Buffalo) Or Equine Animals, Without Hair On Whether/Not Split, Nt Furt Preped, Nes</t>
  </si>
  <si>
    <t>Tanned Or Crust Skins Of Sheep Or Lamb, Without Wool On, Whether Or Not Split, But Not Further Prepared, Nesoi</t>
  </si>
  <si>
    <t>Tanned Or Crust Hides Of Other Animals, Without Hair On, Whether Or Not Split, But Not Further Prepared, Nesoi</t>
  </si>
  <si>
    <t>Leather Further Preped After Tanning/Crusting, Incd Parchment-Dressed Lthr Of Bovine/Equine Animals, Nesoi, Without Hair On, Whether/Not Split,Nes</t>
  </si>
  <si>
    <t>4112</t>
  </si>
  <si>
    <t>Sheep/Lamb Leather Further Perpared After Tanning/Crusting, Including Parchement-Dressed Leather, W/O Wool On, Whr Nt Split, Nt Hd 414</t>
  </si>
  <si>
    <t>4113</t>
  </si>
  <si>
    <t>Leather Further Preped After Tanning/Crusting, Including Parchement-Dressed Leather, Of Other Animals, W/O Wool/ Hair On, Whether/ Nt Split,Nt Hd 4114</t>
  </si>
  <si>
    <t>4114</t>
  </si>
  <si>
    <t>Chamois (Including Combination Chamois) Leather; Patent Leather &amp; Patent Laminated Leather; Metallized Leather</t>
  </si>
  <si>
    <t>4115</t>
  </si>
  <si>
    <t>Composite Leather W/Bas Of Lthr/Fibr In Slab/Sht/Stp Whtr/Nt In Rolls,Paring &amp; Wrk Of Lthr, Nt Sut. For Manuft Of Artcl; Lthr Dust/Pwd/Flr</t>
  </si>
  <si>
    <t>Raw Furskins Nesoi (Other Than Raw Hides And Skins Usually Used For Leather), Including Heads, Tails And Pieces Or Cuttings Suitable For Furriers' Use</t>
  </si>
  <si>
    <t>Tanned Or Dressed Furskins (Including Heads, Tails And Other Pieces Or Cuttings), Whether Or Not Assembled</t>
  </si>
  <si>
    <t>Fuel Wood In Logs, Faggots Etc.; Wood In Chips Or Particles; Sawdust And Wood Scrap, Whether Or Not Agglomerated In Logs, Briquettes Or Other Forms</t>
  </si>
  <si>
    <t>Wood Charcoal (Including Shell Or Nut Charcoal), Whether Or Not Agglomerated</t>
  </si>
  <si>
    <t>Wood In The Rough, Whether Or Not Stripped Of Bark Or Sapwood, Or Roughly Squared</t>
  </si>
  <si>
    <t>Hoopwood; Split Poles; Piles, Pickets And Stakes Of Wood, Pointed; Roughly Trimmed Wooden Sticks For Walking-Sticks, Etc.; Chipwood And The Like</t>
  </si>
  <si>
    <t>Wood Wool (Excelsior); Wood Flour</t>
  </si>
  <si>
    <t>Railway Or Tramway Sleepers (Cross-Ties) Of Wood</t>
  </si>
  <si>
    <t>Wood Sawn Or Chipped Lengthwise, Sliced Or Peeled, More Than 6 Mm (.236 In.) Thick</t>
  </si>
  <si>
    <t>Veneer Sheets And Sheets For Plywood And Other Wood Sawn Lengthwise, Sliced Or Peeled, Not More Than 6 Mm (.236 In.) Thick</t>
  </si>
  <si>
    <t>Wood, Continuously Shaped (Tongued, Grooved, Molded, Etc.) Along Any Of Its Edges Or Faces</t>
  </si>
  <si>
    <t>Particle Board And Similar Board Of Wood Or Other Ligneous Materials</t>
  </si>
  <si>
    <t>Fiberboard Of Wood Or Other Ligneous Materials</t>
  </si>
  <si>
    <t>Plywood, Veneered Panels And Similar Laminated Wood</t>
  </si>
  <si>
    <t>Densified Wood, In Blocks, Plates, Strips Or Profile Shapes</t>
  </si>
  <si>
    <t>Wool, Not Carded Or Combed</t>
  </si>
  <si>
    <t>Fine Or Coarse Animal Hair, Not Carded Or Combed</t>
  </si>
  <si>
    <t>Waste Of Wool Or Of Fine Or Coarse Animal Hair, Including Yarn Waste But Excluding Garnetted Stock</t>
  </si>
  <si>
    <t>Garnetted Stock Of Wool Or Of Fine Or Coarse Animal Hair</t>
  </si>
  <si>
    <t>Wool And Fine Or Coarse Animal Hair, Carded Or Combed</t>
  </si>
  <si>
    <t>Cotton, Not Carded Or Combed</t>
  </si>
  <si>
    <t>Cotton Waste (Including Yarn Waste And Garnetted Stock)</t>
  </si>
  <si>
    <t>Cotton, Carded Or Combed</t>
  </si>
  <si>
    <t>Total</t>
  </si>
  <si>
    <t>Coffee, Not Roasted, Not Decaffeinated</t>
  </si>
  <si>
    <t>Coffee, Not Roasted, Decaffeinated</t>
  </si>
  <si>
    <t>Coffee, Roasted, Not Decaffeinated</t>
  </si>
  <si>
    <t>Coffee, Roasted, Decaffeinated</t>
  </si>
  <si>
    <t>Coffee Substitutes Containing Coffee; Coffee Husks And Skins</t>
  </si>
  <si>
    <t>Korea Imports from United States</t>
  </si>
  <si>
    <t>Value($1,000)</t>
  </si>
  <si>
    <t>Live sheep and goats.</t>
  </si>
  <si>
    <t>Meat of Lamb, Mutton, Goat, Fresh</t>
  </si>
  <si>
    <t>Pigs`, hogs` or boars` bristles and hair  badger hair and other brush making hair  waste of such bristles or hair.</t>
  </si>
  <si>
    <t>WINE LESS, ARGOL</t>
  </si>
  <si>
    <t>2424</t>
  </si>
  <si>
    <t>Other</t>
  </si>
  <si>
    <t>Raw skins of sheep or lambs (fresh, or salted, dried, limed, pickled or otherwise preserved, but not tanned, parchment-dressed or further prepared), whether or not with wool on or split, other than those excluded by Note 1 (c) to this Chapter.</t>
  </si>
  <si>
    <t>Wool, not carded or combed.</t>
  </si>
  <si>
    <t>Rank</t>
  </si>
  <si>
    <t>Monthly Percent Change</t>
  </si>
  <si>
    <t>MONTHLY
PERCENT
CHANGE</t>
  </si>
  <si>
    <t>Subtotal - Other Oils</t>
  </si>
  <si>
    <t>TOTAL CHAPTER 35</t>
  </si>
  <si>
    <t>U.S. APRket Share</t>
  </si>
  <si>
    <t>CHAPTER 38 - MISCELLANEOUS CHEMICAL PRODUCTS</t>
  </si>
  <si>
    <t>TOTAL
JAN - DEC
2022</t>
  </si>
  <si>
    <t>U.S.A.
JAN - DEC
2022</t>
  </si>
  <si>
    <t>Jan - Jan, 2022</t>
  </si>
  <si>
    <t>Jan - Jan, 2023</t>
  </si>
  <si>
    <t>KOREA - TOTAL AGRICULTURAL IMPORTS BY FOUR DIGIT HS CODE, 2017 - 2023 (January)</t>
  </si>
  <si>
    <t>TOTAL
CALENDAR
2021</t>
  </si>
  <si>
    <t>TOTAL
JAN - JAN
2022</t>
  </si>
  <si>
    <t>TOTAL
JAN - JAN
2023</t>
  </si>
  <si>
    <t>TOTAL
CALENDAR
2022</t>
  </si>
  <si>
    <t>U.S.A.
CALENDAR
2021</t>
  </si>
  <si>
    <t>PERCENT
CHANGE
'23 / '22</t>
  </si>
  <si>
    <t>U.S.A.
CALENDAR
2022</t>
  </si>
  <si>
    <t>U.S.A.
JAN - JAN
2022</t>
  </si>
  <si>
    <t>U.S.A.
JAN - JAN
2023</t>
  </si>
  <si>
    <t>KOREA - TOTAL AGRICULTURAL IMPORTS BY SECTOR, 2017 - 2023 (January)</t>
  </si>
  <si>
    <t>WORLD
CALENDAR
2021</t>
  </si>
  <si>
    <t>U.S.A. 
CALENDAR
2021</t>
  </si>
  <si>
    <t>PERCENT
CHANGE
`23 / '22</t>
  </si>
  <si>
    <t>WORLD
CALENDAR
2022</t>
  </si>
  <si>
    <t>WORLD
JAN - JAN
2022</t>
  </si>
  <si>
    <t>WORLD
JAN - JAN
2023</t>
  </si>
  <si>
    <t>U.S.A. 
CALENDAR
2022</t>
  </si>
  <si>
    <t>U.S.A. 
JAN - JAN
2022</t>
  </si>
  <si>
    <t>U.S.A. 
JAN - JAN
2023</t>
  </si>
  <si>
    <t>Top 100 Commodity Imports from United States, January 2023</t>
  </si>
  <si>
    <t>Percent 
Change
`23 / `22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</si>
</sst>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###"/>
    <numFmt numFmtId="166" formatCode="_(* #,##0_);_(* \(#,##0\);_(* &quot;-&quot;??_);_(@_)"/>
  </numFmts>
  <fonts count="103">
    <font>
      <sz val="12"/>
      <name val="SWISS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SWISS"/>
      <family val="1"/>
    </font>
    <font>
      <b/>
      <sz val="8"/>
      <color indexed="14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b/>
      <sz val="8"/>
      <color indexed="16"/>
      <name val="Arial"/>
      <family val="2"/>
    </font>
    <font>
      <sz val="14"/>
      <name val="SWISS"/>
      <family val="1"/>
    </font>
    <font>
      <b/>
      <sz val="14"/>
      <color indexed="14"/>
      <name val="Arial"/>
      <family val="2"/>
    </font>
    <font>
      <sz val="8"/>
      <color indexed="14"/>
      <name val="SWISS"/>
      <family val="1"/>
    </font>
    <font>
      <b/>
      <sz val="8"/>
      <color indexed="11"/>
      <name val="SWISS"/>
      <family val="1"/>
    </font>
    <font>
      <b/>
      <sz val="8"/>
      <name val="SWISS"/>
      <family val="2"/>
    </font>
    <font>
      <sz val="8"/>
      <color indexed="8"/>
      <name val="SWISS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name val="SWISS"/>
      <family val="2"/>
    </font>
    <font>
      <sz val="10"/>
      <name val="SWISS"/>
      <family val="1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sz val="10"/>
      <color indexed="11"/>
      <name val="SWISS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6"/>
      <name val="SWISS"/>
      <family val="1"/>
    </font>
    <font>
      <b/>
      <sz val="8"/>
      <color indexed="60"/>
      <name val="SWISS"/>
      <family val="1"/>
    </font>
    <font>
      <b/>
      <sz val="8"/>
      <color indexed="20"/>
      <name val="SWISS"/>
      <family val="1"/>
    </font>
    <font>
      <b/>
      <sz val="8"/>
      <color indexed="56"/>
      <name val="Arial"/>
      <family val="2"/>
    </font>
    <font>
      <sz val="12"/>
      <color indexed="56"/>
      <name val="SWISS"/>
      <family val="1"/>
    </font>
    <font>
      <b/>
      <sz val="10"/>
      <color indexed="20"/>
      <name val="SWISS"/>
      <family val="2"/>
    </font>
    <font>
      <b/>
      <sz val="12"/>
      <name val="SWISS"/>
      <family val="1"/>
    </font>
    <font>
      <b/>
      <sz val="12"/>
      <name val="돋움"/>
      <family val="3"/>
      <charset val="129"/>
    </font>
    <font>
      <b/>
      <sz val="14"/>
      <name val="SWISS"/>
      <family val="1"/>
    </font>
    <font>
      <b/>
      <sz val="8"/>
      <color indexed="8"/>
      <name val="SWISS"/>
      <family val="1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b/>
      <sz val="14"/>
      <color indexed="55"/>
      <name val="Arial"/>
      <family val="2"/>
    </font>
    <font>
      <sz val="14"/>
      <color indexed="55"/>
      <name val="Arial"/>
      <family val="2"/>
    </font>
    <font>
      <b/>
      <sz val="10"/>
      <color indexed="18"/>
      <name val="돋움"/>
      <family val="3"/>
      <charset val="129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strike/>
      <sz val="14"/>
      <color theme="1" tint="0.499984740745262"/>
      <name val="Arial"/>
      <family val="2"/>
    </font>
    <font>
      <strike/>
      <sz val="8"/>
      <color theme="1" tint="0.499984740745262"/>
      <name val="Arial"/>
      <family val="2"/>
    </font>
    <font>
      <sz val="10"/>
      <color indexed="18"/>
      <name val="Arial"/>
      <family val="2"/>
    </font>
    <font>
      <b/>
      <sz val="10"/>
      <name val="SWISS"/>
      <family val="1"/>
    </font>
    <font>
      <sz val="12"/>
      <name val="SWISS"/>
      <family val="1"/>
    </font>
    <font>
      <sz val="12"/>
      <color rgb="FFFF0000"/>
      <name val="SWISS"/>
      <family val="1"/>
    </font>
    <font>
      <b/>
      <sz val="12"/>
      <color rgb="FFC00000"/>
      <name val="SWISS"/>
    </font>
    <font>
      <b/>
      <sz val="14"/>
      <name val="Verdana"/>
      <family val="2"/>
    </font>
    <font>
      <b/>
      <sz val="14"/>
      <color indexed="55"/>
      <name val="Verdana"/>
      <family val="2"/>
    </font>
    <font>
      <sz val="14"/>
      <name val="Verdana"/>
      <family val="2"/>
    </font>
    <font>
      <strike/>
      <sz val="14"/>
      <color theme="1" tint="0.499984740745262"/>
      <name val="Verdana"/>
      <family val="2"/>
    </font>
    <font>
      <b/>
      <sz val="14"/>
      <color indexed="14"/>
      <name val="Verdana"/>
      <family val="2"/>
    </font>
    <font>
      <sz val="14"/>
      <color indexed="55"/>
      <name val="Verdana"/>
      <family val="2"/>
    </font>
    <font>
      <b/>
      <sz val="10"/>
      <color indexed="16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0"/>
      <color indexed="2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1"/>
      <color indexed="20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6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0"/>
      <color indexed="6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14"/>
      <name val="Corbel"/>
      <family val="2"/>
    </font>
    <font>
      <b/>
      <sz val="18"/>
      <name val="Corbel"/>
      <family val="2"/>
    </font>
    <font>
      <b/>
      <sz val="16"/>
      <name val="Corbel"/>
      <family val="2"/>
    </font>
    <font>
      <b/>
      <sz val="12"/>
      <color indexed="55"/>
      <name val="Corbel"/>
      <family val="2"/>
    </font>
    <font>
      <b/>
      <sz val="12"/>
      <color indexed="18"/>
      <name val="Corbel"/>
      <family val="2"/>
    </font>
    <font>
      <sz val="14"/>
      <name val="Corbel"/>
      <family val="2"/>
    </font>
    <font>
      <sz val="18"/>
      <name val="Corbel"/>
      <family val="2"/>
    </font>
    <font>
      <b/>
      <sz val="12"/>
      <color theme="0" tint="-0.499984740745262"/>
      <name val="Corbel"/>
      <family val="2"/>
    </font>
    <font>
      <sz val="12"/>
      <color theme="0" tint="-0.499984740745262"/>
      <name val="Corbel"/>
      <family val="2"/>
    </font>
    <font>
      <b/>
      <sz val="10.5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rgb="FF0020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13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534">
    <xf numFmtId="0" fontId="0" fillId="0" borderId="0" xfId="0"/>
    <xf numFmtId="38" fontId="87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38" fontId="11" fillId="0" borderId="0" xfId="0" applyNumberFormat="1" applyFont="1" applyBorder="1" applyAlignment="1" applyProtection="1">
      <protection hidden="1"/>
    </xf>
    <xf numFmtId="0" fontId="3" fillId="0" borderId="0" xfId="0" applyFont="1" applyFill="1" applyProtection="1">
      <protection hidden="1"/>
    </xf>
    <xf numFmtId="38" fontId="88" fillId="0" borderId="0" xfId="0" applyNumberFormat="1" applyFont="1" applyBorder="1" applyAlignment="1" applyProtection="1">
      <alignment vertical="center"/>
      <protection hidden="1"/>
    </xf>
    <xf numFmtId="38" fontId="2" fillId="0" borderId="0" xfId="0" applyNumberFormat="1" applyFont="1" applyBorder="1" applyAlignment="1" applyProtection="1">
      <protection hidden="1"/>
    </xf>
    <xf numFmtId="38" fontId="3" fillId="0" borderId="0" xfId="0" applyNumberFormat="1" applyFont="1" applyBorder="1" applyAlignment="1" applyProtection="1">
      <protection hidden="1"/>
    </xf>
    <xf numFmtId="38" fontId="43" fillId="0" borderId="0" xfId="0" applyNumberFormat="1" applyFont="1" applyBorder="1" applyAlignment="1" applyProtection="1">
      <protection hidden="1"/>
    </xf>
    <xf numFmtId="38" fontId="89" fillId="0" borderId="0" xfId="0" applyNumberFormat="1" applyFont="1" applyBorder="1" applyAlignment="1" applyProtection="1">
      <protection hidden="1"/>
    </xf>
    <xf numFmtId="38" fontId="38" fillId="0" borderId="0" xfId="0" applyNumberFormat="1" applyFont="1" applyBorder="1" applyAlignment="1" applyProtection="1">
      <protection hidden="1"/>
    </xf>
    <xf numFmtId="38" fontId="39" fillId="0" borderId="0" xfId="0" applyNumberFormat="1" applyFont="1" applyBorder="1" applyAlignment="1" applyProtection="1">
      <protection hidden="1"/>
    </xf>
    <xf numFmtId="0" fontId="39" fillId="0" borderId="0" xfId="0" applyFont="1" applyFill="1" applyProtection="1"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37" fontId="7" fillId="0" borderId="0" xfId="0" applyNumberFormat="1" applyFont="1" applyFill="1" applyBorder="1" applyProtection="1">
      <protection hidden="1"/>
    </xf>
    <xf numFmtId="37" fontId="44" fillId="0" borderId="0" xfId="0" applyNumberFormat="1" applyFont="1" applyFill="1" applyBorder="1" applyProtection="1">
      <protection hidden="1"/>
    </xf>
    <xf numFmtId="37" fontId="4" fillId="0" borderId="0" xfId="0" applyNumberFormat="1" applyFont="1" applyFill="1" applyBorder="1" applyProtection="1">
      <protection hidden="1"/>
    </xf>
    <xf numFmtId="0" fontId="8" fillId="0" borderId="0" xfId="0" applyFont="1" applyBorder="1" applyAlignment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60" fillId="0" borderId="11" xfId="0" applyFont="1" applyBorder="1" applyProtection="1">
      <protection hidden="1"/>
    </xf>
    <xf numFmtId="0" fontId="57" fillId="0" borderId="11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44" fillId="0" borderId="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7" fillId="0" borderId="11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8" fillId="0" borderId="11" xfId="0" applyFont="1" applyBorder="1" applyProtection="1">
      <protection hidden="1"/>
    </xf>
    <xf numFmtId="164" fontId="8" fillId="0" borderId="11" xfId="0" applyNumberFormat="1" applyFont="1" applyBorder="1" applyAlignment="1" applyProtection="1">
      <alignment horizontal="right"/>
      <protection hidden="1"/>
    </xf>
    <xf numFmtId="0" fontId="60" fillId="0" borderId="11" xfId="0" applyFont="1" applyBorder="1" applyAlignment="1" applyProtection="1">
      <alignment horizontal="center"/>
      <protection hidden="1"/>
    </xf>
    <xf numFmtId="37" fontId="59" fillId="0" borderId="0" xfId="0" applyNumberFormat="1" applyFont="1" applyBorder="1" applyAlignment="1" applyProtection="1">
      <alignment shrinkToFit="1"/>
      <protection hidden="1"/>
    </xf>
    <xf numFmtId="37" fontId="59" fillId="0" borderId="11" xfId="0" applyNumberFormat="1" applyFont="1" applyBorder="1" applyAlignment="1" applyProtection="1">
      <alignment shrinkToFit="1"/>
      <protection hidden="1"/>
    </xf>
    <xf numFmtId="37" fontId="60" fillId="0" borderId="11" xfId="0" applyNumberFormat="1" applyFont="1" applyBorder="1" applyAlignment="1" applyProtection="1">
      <alignment shrinkToFit="1"/>
      <protection hidden="1"/>
    </xf>
    <xf numFmtId="0" fontId="60" fillId="4" borderId="11" xfId="0" applyFont="1" applyFill="1" applyBorder="1" applyProtection="1">
      <protection hidden="1"/>
    </xf>
    <xf numFmtId="0" fontId="58" fillId="4" borderId="11" xfId="0" applyFont="1" applyFill="1" applyBorder="1" applyProtection="1">
      <protection hidden="1"/>
    </xf>
    <xf numFmtId="37" fontId="59" fillId="4" borderId="11" xfId="0" applyNumberFormat="1" applyFont="1" applyFill="1" applyBorder="1" applyAlignment="1" applyProtection="1">
      <alignment shrinkToFit="1"/>
      <protection hidden="1"/>
    </xf>
    <xf numFmtId="37" fontId="60" fillId="4" borderId="11" xfId="0" applyNumberFormat="1" applyFont="1" applyFill="1" applyBorder="1" applyAlignment="1" applyProtection="1">
      <alignment shrinkToFit="1"/>
      <protection hidden="1"/>
    </xf>
    <xf numFmtId="0" fontId="4" fillId="0" borderId="0" xfId="0" applyFont="1" applyFill="1" applyProtection="1">
      <protection hidden="1"/>
    </xf>
    <xf numFmtId="0" fontId="58" fillId="0" borderId="11" xfId="0" applyFont="1" applyBorder="1" applyProtection="1">
      <protection hidden="1"/>
    </xf>
    <xf numFmtId="164" fontId="59" fillId="0" borderId="0" xfId="0" applyNumberFormat="1" applyFont="1" applyBorder="1" applyAlignment="1" applyProtection="1">
      <alignment shrinkToFit="1"/>
      <protection hidden="1"/>
    </xf>
    <xf numFmtId="164" fontId="60" fillId="0" borderId="11" xfId="0" applyNumberFormat="1" applyFont="1" applyBorder="1" applyAlignment="1" applyProtection="1">
      <alignment shrinkToFit="1"/>
      <protection hidden="1"/>
    </xf>
    <xf numFmtId="164" fontId="69" fillId="0" borderId="11" xfId="0" applyNumberFormat="1" applyFont="1" applyBorder="1" applyAlignment="1" applyProtection="1">
      <alignment horizontal="right" shrinkToFit="1"/>
      <protection hidden="1"/>
    </xf>
    <xf numFmtId="164" fontId="59" fillId="0" borderId="0" xfId="0" applyNumberFormat="1" applyFont="1" applyFill="1" applyBorder="1" applyAlignment="1" applyProtection="1">
      <alignment horizontal="right" shrinkToFit="1"/>
      <protection hidden="1"/>
    </xf>
    <xf numFmtId="164" fontId="59" fillId="0" borderId="11" xfId="0" applyNumberFormat="1" applyFont="1" applyFill="1" applyBorder="1" applyAlignment="1" applyProtection="1">
      <alignment horizontal="right" shrinkToFit="1"/>
      <protection hidden="1"/>
    </xf>
    <xf numFmtId="164" fontId="59" fillId="0" borderId="11" xfId="0" applyNumberFormat="1" applyFont="1" applyFill="1" applyBorder="1" applyAlignment="1" applyProtection="1">
      <alignment shrinkToFit="1"/>
      <protection hidden="1"/>
    </xf>
    <xf numFmtId="164" fontId="70" fillId="0" borderId="11" xfId="0" applyNumberFormat="1" applyFont="1" applyBorder="1" applyAlignment="1" applyProtection="1">
      <alignment horizontal="right" shrinkToFit="1"/>
      <protection hidden="1"/>
    </xf>
    <xf numFmtId="0" fontId="71" fillId="0" borderId="11" xfId="0" applyFont="1" applyBorder="1" applyProtection="1">
      <protection hidden="1"/>
    </xf>
    <xf numFmtId="0" fontId="67" fillId="0" borderId="11" xfId="0" applyFont="1" applyBorder="1" applyProtection="1">
      <protection hidden="1"/>
    </xf>
    <xf numFmtId="37" fontId="71" fillId="0" borderId="0" xfId="0" applyNumberFormat="1" applyFont="1" applyBorder="1" applyAlignment="1" applyProtection="1">
      <alignment shrinkToFit="1"/>
      <protection hidden="1"/>
    </xf>
    <xf numFmtId="37" fontId="72" fillId="0" borderId="0" xfId="0" applyNumberFormat="1" applyFont="1" applyBorder="1" applyAlignment="1" applyProtection="1">
      <alignment shrinkToFit="1"/>
      <protection hidden="1"/>
    </xf>
    <xf numFmtId="37" fontId="71" fillId="0" borderId="11" xfId="0" applyNumberFormat="1" applyFont="1" applyBorder="1" applyAlignment="1" applyProtection="1">
      <alignment shrinkToFit="1"/>
      <protection hidden="1"/>
    </xf>
    <xf numFmtId="164" fontId="72" fillId="0" borderId="0" xfId="0" applyNumberFormat="1" applyFont="1" applyFill="1" applyBorder="1" applyAlignment="1" applyProtection="1">
      <alignment shrinkToFit="1"/>
      <protection hidden="1"/>
    </xf>
    <xf numFmtId="164" fontId="71" fillId="0" borderId="11" xfId="0" applyNumberFormat="1" applyFont="1" applyFill="1" applyBorder="1" applyAlignment="1" applyProtection="1">
      <alignment shrinkToFit="1"/>
      <protection hidden="1"/>
    </xf>
    <xf numFmtId="0" fontId="60" fillId="2" borderId="11" xfId="0" applyFont="1" applyFill="1" applyBorder="1" applyAlignment="1" applyProtection="1">
      <alignment horizontal="center"/>
      <protection hidden="1"/>
    </xf>
    <xf numFmtId="0" fontId="57" fillId="2" borderId="11" xfId="0" applyFont="1" applyFill="1" applyBorder="1" applyProtection="1">
      <protection hidden="1"/>
    </xf>
    <xf numFmtId="37" fontId="59" fillId="2" borderId="11" xfId="0" applyNumberFormat="1" applyFont="1" applyFill="1" applyBorder="1" applyAlignment="1" applyProtection="1">
      <alignment shrinkToFit="1"/>
      <protection hidden="1"/>
    </xf>
    <xf numFmtId="37" fontId="60" fillId="2" borderId="11" xfId="0" applyNumberFormat="1" applyFont="1" applyFill="1" applyBorder="1" applyAlignment="1" applyProtection="1">
      <alignment shrinkToFit="1"/>
      <protection hidden="1"/>
    </xf>
    <xf numFmtId="0" fontId="60" fillId="0" borderId="11" xfId="0" applyFont="1" applyFill="1" applyBorder="1" applyAlignment="1" applyProtection="1">
      <alignment horizontal="center"/>
      <protection hidden="1"/>
    </xf>
    <xf numFmtId="0" fontId="57" fillId="0" borderId="11" xfId="0" applyFont="1" applyFill="1" applyBorder="1" applyProtection="1">
      <protection hidden="1"/>
    </xf>
    <xf numFmtId="37" fontId="59" fillId="0" borderId="0" xfId="0" applyNumberFormat="1" applyFont="1" applyFill="1" applyBorder="1" applyAlignment="1" applyProtection="1">
      <alignment shrinkToFit="1"/>
      <protection hidden="1"/>
    </xf>
    <xf numFmtId="0" fontId="60" fillId="2" borderId="11" xfId="0" applyFont="1" applyFill="1" applyBorder="1" applyProtection="1">
      <protection hidden="1"/>
    </xf>
    <xf numFmtId="37" fontId="59" fillId="2" borderId="18" xfId="0" applyNumberFormat="1" applyFont="1" applyFill="1" applyBorder="1" applyAlignment="1" applyProtection="1">
      <alignment shrinkToFit="1"/>
      <protection hidden="1"/>
    </xf>
    <xf numFmtId="164" fontId="60" fillId="0" borderId="11" xfId="0" applyNumberFormat="1" applyFont="1" applyFill="1" applyBorder="1" applyAlignment="1" applyProtection="1">
      <alignment horizontal="right" shrinkToFit="1"/>
      <protection hidden="1"/>
    </xf>
    <xf numFmtId="164" fontId="60" fillId="0" borderId="11" xfId="0" applyNumberFormat="1" applyFont="1" applyFill="1" applyBorder="1" applyAlignment="1" applyProtection="1">
      <alignment shrinkToFit="1"/>
      <protection hidden="1"/>
    </xf>
    <xf numFmtId="0" fontId="60" fillId="0" borderId="11" xfId="0" applyFont="1" applyFill="1" applyBorder="1" applyProtection="1">
      <protection hidden="1"/>
    </xf>
    <xf numFmtId="37" fontId="60" fillId="0" borderId="11" xfId="0" applyNumberFormat="1" applyFont="1" applyFill="1" applyBorder="1" applyAlignment="1" applyProtection="1">
      <alignment shrinkToFit="1"/>
      <protection hidden="1"/>
    </xf>
    <xf numFmtId="0" fontId="58" fillId="0" borderId="11" xfId="0" applyFont="1" applyFill="1" applyBorder="1" applyProtection="1">
      <protection hidden="1"/>
    </xf>
    <xf numFmtId="37" fontId="60" fillId="0" borderId="0" xfId="0" applyNumberFormat="1" applyFont="1" applyFill="1" applyBorder="1" applyAlignment="1" applyProtection="1">
      <alignment shrinkToFit="1"/>
      <protection hidden="1"/>
    </xf>
    <xf numFmtId="164" fontId="59" fillId="0" borderId="0" xfId="0" applyNumberFormat="1" applyFont="1" applyFill="1" applyBorder="1" applyAlignment="1" applyProtection="1">
      <alignment shrinkToFit="1"/>
      <protection hidden="1"/>
    </xf>
    <xf numFmtId="0" fontId="57" fillId="0" borderId="11" xfId="0" applyFont="1" applyFill="1" applyBorder="1" applyAlignment="1" applyProtection="1">
      <alignment horizontal="center"/>
      <protection hidden="1"/>
    </xf>
    <xf numFmtId="37" fontId="59" fillId="0" borderId="0" xfId="0" applyNumberFormat="1" applyFont="1" applyFill="1" applyBorder="1" applyAlignment="1" applyProtection="1">
      <alignment horizontal="center" shrinkToFit="1"/>
      <protection hidden="1"/>
    </xf>
    <xf numFmtId="37" fontId="60" fillId="0" borderId="11" xfId="0" applyNumberFormat="1" applyFont="1" applyFill="1" applyBorder="1" applyAlignment="1" applyProtection="1">
      <alignment horizontal="center" shrinkToFit="1"/>
      <protection hidden="1"/>
    </xf>
    <xf numFmtId="0" fontId="7" fillId="0" borderId="0" xfId="0" applyFont="1" applyFill="1" applyAlignment="1" applyProtection="1">
      <alignment horizontal="center"/>
      <protection hidden="1"/>
    </xf>
    <xf numFmtId="164" fontId="71" fillId="0" borderId="0" xfId="0" applyNumberFormat="1" applyFont="1" applyFill="1" applyBorder="1" applyAlignment="1" applyProtection="1">
      <alignment shrinkToFit="1"/>
      <protection hidden="1"/>
    </xf>
    <xf numFmtId="37" fontId="59" fillId="0" borderId="11" xfId="0" applyNumberFormat="1" applyFont="1" applyFill="1" applyBorder="1" applyAlignment="1" applyProtection="1">
      <alignment shrinkToFit="1"/>
      <protection hidden="1"/>
    </xf>
    <xf numFmtId="0" fontId="58" fillId="0" borderId="11" xfId="0" applyFont="1" applyFill="1" applyBorder="1" applyAlignment="1" applyProtection="1">
      <alignment horizontal="center"/>
      <protection hidden="1"/>
    </xf>
    <xf numFmtId="37" fontId="60" fillId="0" borderId="0" xfId="0" applyNumberFormat="1" applyFont="1" applyFill="1" applyBorder="1" applyAlignment="1" applyProtection="1">
      <alignment horizontal="center" shrinkToFit="1"/>
      <protection hidden="1"/>
    </xf>
    <xf numFmtId="164" fontId="59" fillId="0" borderId="0" xfId="0" applyNumberFormat="1" applyFont="1" applyFill="1" applyBorder="1" applyAlignment="1" applyProtection="1">
      <alignment horizontal="center" shrinkToFit="1"/>
      <protection hidden="1"/>
    </xf>
    <xf numFmtId="164" fontId="60" fillId="0" borderId="11" xfId="0" applyNumberFormat="1" applyFont="1" applyFill="1" applyBorder="1" applyAlignment="1" applyProtection="1">
      <alignment horizontal="center" shrinkToFit="1"/>
      <protection hidden="1"/>
    </xf>
    <xf numFmtId="0" fontId="60" fillId="4" borderId="11" xfId="0" applyFont="1" applyFill="1" applyBorder="1" applyAlignment="1" applyProtection="1">
      <alignment horizontal="center"/>
      <protection hidden="1"/>
    </xf>
    <xf numFmtId="37" fontId="59" fillId="4" borderId="0" xfId="0" applyNumberFormat="1" applyFont="1" applyFill="1" applyBorder="1" applyAlignment="1" applyProtection="1">
      <alignment shrinkToFit="1"/>
      <protection hidden="1"/>
    </xf>
    <xf numFmtId="164" fontId="60" fillId="0" borderId="0" xfId="0" applyNumberFormat="1" applyFont="1" applyFill="1" applyBorder="1" applyAlignment="1" applyProtection="1">
      <alignment horizontal="right" shrinkToFit="1"/>
      <protection hidden="1"/>
    </xf>
    <xf numFmtId="0" fontId="59" fillId="0" borderId="11" xfId="0" applyFont="1" applyBorder="1" applyProtection="1">
      <protection hidden="1"/>
    </xf>
    <xf numFmtId="37" fontId="59" fillId="0" borderId="0" xfId="0" applyNumberFormat="1" applyFont="1" applyFill="1" applyBorder="1" applyProtection="1">
      <protection hidden="1"/>
    </xf>
    <xf numFmtId="37" fontId="60" fillId="0" borderId="11" xfId="0" applyNumberFormat="1" applyFont="1" applyFill="1" applyBorder="1" applyProtection="1">
      <protection hidden="1"/>
    </xf>
    <xf numFmtId="0" fontId="67" fillId="0" borderId="11" xfId="0" applyFont="1" applyFill="1" applyBorder="1" applyProtection="1">
      <protection hidden="1"/>
    </xf>
    <xf numFmtId="37" fontId="71" fillId="0" borderId="0" xfId="0" applyNumberFormat="1" applyFont="1" applyFill="1" applyBorder="1" applyAlignment="1" applyProtection="1">
      <alignment shrinkToFit="1"/>
      <protection hidden="1"/>
    </xf>
    <xf numFmtId="37" fontId="72" fillId="0" borderId="0" xfId="0" applyNumberFormat="1" applyFont="1" applyFill="1" applyBorder="1" applyAlignment="1" applyProtection="1">
      <alignment shrinkToFit="1"/>
      <protection hidden="1"/>
    </xf>
    <xf numFmtId="37" fontId="71" fillId="0" borderId="11" xfId="0" applyNumberFormat="1" applyFont="1" applyFill="1" applyBorder="1" applyAlignment="1" applyProtection="1">
      <alignment shrinkToFit="1"/>
      <protection hidden="1"/>
    </xf>
    <xf numFmtId="0" fontId="37" fillId="0" borderId="0" xfId="0" applyFont="1" applyFill="1" applyProtection="1">
      <protection hidden="1"/>
    </xf>
    <xf numFmtId="2" fontId="60" fillId="4" borderId="11" xfId="0" applyNumberFormat="1" applyFont="1" applyFill="1" applyBorder="1" applyAlignment="1" applyProtection="1">
      <alignment horizontal="center" shrinkToFit="1"/>
      <protection hidden="1"/>
    </xf>
    <xf numFmtId="0" fontId="58" fillId="2" borderId="11" xfId="0" applyFont="1" applyFill="1" applyBorder="1" applyProtection="1">
      <protection hidden="1"/>
    </xf>
    <xf numFmtId="37" fontId="60" fillId="2" borderId="18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Protection="1">
      <protection hidden="1"/>
    </xf>
    <xf numFmtId="164" fontId="60" fillId="0" borderId="0" xfId="0" applyNumberFormat="1" applyFont="1" applyBorder="1" applyAlignment="1" applyProtection="1">
      <alignment shrinkToFit="1"/>
      <protection hidden="1"/>
    </xf>
    <xf numFmtId="0" fontId="67" fillId="0" borderId="13" xfId="0" applyFont="1" applyBorder="1" applyProtection="1">
      <protection hidden="1"/>
    </xf>
    <xf numFmtId="37" fontId="71" fillId="0" borderId="17" xfId="0" applyNumberFormat="1" applyFont="1" applyBorder="1" applyAlignment="1" applyProtection="1">
      <alignment shrinkToFit="1"/>
      <protection hidden="1"/>
    </xf>
    <xf numFmtId="37" fontId="72" fillId="0" borderId="17" xfId="0" applyNumberFormat="1" applyFont="1" applyBorder="1" applyAlignment="1" applyProtection="1">
      <alignment shrinkToFit="1"/>
      <protection hidden="1"/>
    </xf>
    <xf numFmtId="37" fontId="71" fillId="0" borderId="13" xfId="0" applyNumberFormat="1" applyFont="1" applyBorder="1" applyAlignment="1" applyProtection="1">
      <alignment shrinkToFit="1"/>
      <protection hidden="1"/>
    </xf>
    <xf numFmtId="164" fontId="71" fillId="0" borderId="13" xfId="0" applyNumberFormat="1" applyFont="1" applyBorder="1" applyAlignment="1" applyProtection="1">
      <alignment horizontal="right" shrinkToFit="1"/>
      <protection hidden="1"/>
    </xf>
    <xf numFmtId="164" fontId="71" fillId="0" borderId="17" xfId="0" applyNumberFormat="1" applyFont="1" applyFill="1" applyBorder="1" applyAlignment="1" applyProtection="1">
      <alignment shrinkToFit="1"/>
      <protection hidden="1"/>
    </xf>
    <xf numFmtId="164" fontId="71" fillId="0" borderId="13" xfId="0" applyNumberFormat="1" applyFont="1" applyFill="1" applyBorder="1" applyAlignment="1" applyProtection="1">
      <alignment shrinkToFit="1"/>
      <protection hidden="1"/>
    </xf>
    <xf numFmtId="37" fontId="7" fillId="0" borderId="0" xfId="0" applyNumberFormat="1" applyFont="1" applyFill="1" applyProtection="1">
      <protection hidden="1"/>
    </xf>
    <xf numFmtId="37" fontId="44" fillId="0" borderId="0" xfId="0" applyNumberFormat="1" applyFont="1" applyFill="1" applyProtection="1">
      <protection hidden="1"/>
    </xf>
    <xf numFmtId="37" fontId="4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52" fillId="0" borderId="0" xfId="0" applyFont="1" applyBorder="1" applyAlignment="1" applyProtection="1">
      <alignment horizontal="left" vertical="top"/>
      <protection hidden="1"/>
    </xf>
    <xf numFmtId="0" fontId="53" fillId="0" borderId="0" xfId="0" applyFont="1" applyBorder="1" applyAlignment="1" applyProtection="1">
      <alignment horizontal="left" vertical="top"/>
      <protection hidden="1"/>
    </xf>
    <xf numFmtId="0" fontId="50" fillId="0" borderId="0" xfId="0" applyFont="1" applyBorder="1" applyAlignment="1" applyProtection="1">
      <alignment horizontal="left" vertical="top"/>
      <protection hidden="1"/>
    </xf>
    <xf numFmtId="38" fontId="54" fillId="0" borderId="0" xfId="0" applyNumberFormat="1" applyFont="1" applyBorder="1" applyAlignment="1" applyProtection="1">
      <protection hidden="1"/>
    </xf>
    <xf numFmtId="38" fontId="50" fillId="0" borderId="0" xfId="0" applyNumberFormat="1" applyFont="1" applyBorder="1" applyAlignment="1" applyProtection="1">
      <protection hidden="1"/>
    </xf>
    <xf numFmtId="38" fontId="89" fillId="0" borderId="0" xfId="0" applyNumberFormat="1" applyFont="1" applyBorder="1" applyAlignment="1" applyProtection="1">
      <alignment vertical="center"/>
      <protection hidden="1"/>
    </xf>
    <xf numFmtId="38" fontId="51" fillId="0" borderId="0" xfId="0" applyNumberFormat="1" applyFont="1" applyBorder="1" applyAlignment="1" applyProtection="1">
      <protection hidden="1"/>
    </xf>
    <xf numFmtId="38" fontId="55" fillId="0" borderId="0" xfId="0" applyNumberFormat="1" applyFont="1" applyBorder="1" applyAlignment="1" applyProtection="1">
      <protection hidden="1"/>
    </xf>
    <xf numFmtId="38" fontId="53" fillId="0" borderId="0" xfId="0" applyNumberFormat="1" applyFont="1" applyBorder="1" applyAlignment="1" applyProtection="1">
      <protection hidden="1"/>
    </xf>
    <xf numFmtId="38" fontId="86" fillId="0" borderId="0" xfId="0" applyNumberFormat="1" applyFont="1" applyBorder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61" fillId="0" borderId="20" xfId="0" applyFont="1" applyBorder="1" applyAlignment="1" applyProtection="1">
      <alignment shrinkToFit="1"/>
      <protection hidden="1"/>
    </xf>
    <xf numFmtId="0" fontId="60" fillId="0" borderId="20" xfId="0" applyFont="1" applyBorder="1" applyAlignment="1" applyProtection="1">
      <alignment shrinkToFit="1"/>
      <protection hidden="1"/>
    </xf>
    <xf numFmtId="37" fontId="59" fillId="0" borderId="3" xfId="0" applyNumberFormat="1" applyFont="1" applyBorder="1" applyAlignment="1" applyProtection="1">
      <alignment shrinkToFit="1"/>
      <protection hidden="1"/>
    </xf>
    <xf numFmtId="37" fontId="60" fillId="0" borderId="4" xfId="0" applyNumberFormat="1" applyFont="1" applyBorder="1" applyAlignment="1" applyProtection="1">
      <alignment shrinkToFit="1"/>
      <protection hidden="1"/>
    </xf>
    <xf numFmtId="37" fontId="59" fillId="0" borderId="4" xfId="0" applyNumberFormat="1" applyFont="1" applyBorder="1" applyAlignment="1" applyProtection="1">
      <alignment shrinkToFit="1"/>
      <protection hidden="1"/>
    </xf>
    <xf numFmtId="37" fontId="60" fillId="0" borderId="10" xfId="0" applyNumberFormat="1" applyFont="1" applyBorder="1" applyAlignment="1" applyProtection="1">
      <alignment shrinkToFit="1"/>
      <protection hidden="1"/>
    </xf>
    <xf numFmtId="0" fontId="32" fillId="0" borderId="0" xfId="0" applyFont="1" applyAlignment="1" applyProtection="1">
      <alignment shrinkToFit="1"/>
      <protection hidden="1"/>
    </xf>
    <xf numFmtId="0" fontId="78" fillId="0" borderId="20" xfId="0" applyFont="1" applyBorder="1" applyProtection="1">
      <protection hidden="1"/>
    </xf>
    <xf numFmtId="0" fontId="73" fillId="0" borderId="20" xfId="0" applyFont="1" applyBorder="1" applyProtection="1">
      <protection hidden="1"/>
    </xf>
    <xf numFmtId="164" fontId="96" fillId="0" borderId="0" xfId="1" applyNumberFormat="1" applyFont="1" applyBorder="1" applyProtection="1">
      <protection hidden="1"/>
    </xf>
    <xf numFmtId="164" fontId="76" fillId="0" borderId="20" xfId="1" applyNumberFormat="1" applyFont="1" applyBorder="1" applyProtection="1">
      <protection hidden="1"/>
    </xf>
    <xf numFmtId="164" fontId="96" fillId="0" borderId="20" xfId="1" applyNumberFormat="1" applyFont="1" applyBorder="1" applyProtection="1">
      <protection hidden="1"/>
    </xf>
    <xf numFmtId="164" fontId="76" fillId="0" borderId="0" xfId="1" applyNumberFormat="1" applyFont="1" applyBorder="1" applyProtection="1">
      <protection hidden="1"/>
    </xf>
    <xf numFmtId="164" fontId="76" fillId="0" borderId="20" xfId="0" applyNumberFormat="1" applyFont="1" applyBorder="1" applyAlignment="1" applyProtection="1">
      <alignment horizontal="right"/>
      <protection hidden="1"/>
    </xf>
    <xf numFmtId="0" fontId="28" fillId="0" borderId="0" xfId="0" applyFont="1" applyProtection="1">
      <protection hidden="1"/>
    </xf>
    <xf numFmtId="0" fontId="79" fillId="0" borderId="20" xfId="0" applyFont="1" applyBorder="1" applyProtection="1">
      <protection hidden="1"/>
    </xf>
    <xf numFmtId="0" fontId="74" fillId="0" borderId="20" xfId="0" applyFont="1" applyBorder="1" applyProtection="1">
      <protection hidden="1"/>
    </xf>
    <xf numFmtId="37" fontId="97" fillId="0" borderId="0" xfId="0" applyNumberFormat="1" applyFont="1" applyBorder="1" applyProtection="1">
      <protection hidden="1"/>
    </xf>
    <xf numFmtId="37" fontId="77" fillId="0" borderId="20" xfId="0" applyNumberFormat="1" applyFont="1" applyBorder="1" applyProtection="1">
      <protection hidden="1"/>
    </xf>
    <xf numFmtId="164" fontId="97" fillId="0" borderId="0" xfId="1" applyNumberFormat="1" applyFont="1" applyBorder="1" applyProtection="1">
      <protection hidden="1"/>
    </xf>
    <xf numFmtId="164" fontId="97" fillId="0" borderId="20" xfId="1" applyNumberFormat="1" applyFont="1" applyBorder="1" applyProtection="1">
      <protection hidden="1"/>
    </xf>
    <xf numFmtId="164" fontId="77" fillId="0" borderId="7" xfId="1" applyNumberFormat="1" applyFont="1" applyBorder="1" applyProtection="1">
      <protection hidden="1"/>
    </xf>
    <xf numFmtId="164" fontId="77" fillId="0" borderId="20" xfId="1" applyNumberFormat="1" applyFont="1" applyBorder="1" applyProtection="1">
      <protection hidden="1"/>
    </xf>
    <xf numFmtId="0" fontId="27" fillId="0" borderId="0" xfId="0" applyFont="1" applyProtection="1">
      <protection hidden="1"/>
    </xf>
    <xf numFmtId="0" fontId="61" fillId="0" borderId="20" xfId="0" applyFont="1" applyBorder="1" applyProtection="1">
      <protection hidden="1"/>
    </xf>
    <xf numFmtId="0" fontId="58" fillId="0" borderId="20" xfId="0" applyFont="1" applyBorder="1" applyProtection="1">
      <protection hidden="1"/>
    </xf>
    <xf numFmtId="37" fontId="60" fillId="0" borderId="20" xfId="0" applyNumberFormat="1" applyFont="1" applyBorder="1" applyAlignment="1" applyProtection="1">
      <alignment shrinkToFit="1"/>
      <protection hidden="1"/>
    </xf>
    <xf numFmtId="37" fontId="59" fillId="0" borderId="20" xfId="0" applyNumberFormat="1" applyFont="1" applyBorder="1" applyAlignment="1" applyProtection="1">
      <alignment shrinkToFit="1"/>
      <protection hidden="1"/>
    </xf>
    <xf numFmtId="37" fontId="60" fillId="0" borderId="7" xfId="0" applyNumberFormat="1" applyFont="1" applyBorder="1" applyAlignment="1" applyProtection="1">
      <alignment shrinkToFit="1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Protection="1">
      <protection hidden="1"/>
    </xf>
    <xf numFmtId="0" fontId="76" fillId="0" borderId="20" xfId="0" applyFont="1" applyBorder="1" applyProtection="1">
      <protection hidden="1"/>
    </xf>
    <xf numFmtId="164" fontId="96" fillId="0" borderId="0" xfId="0" applyNumberFormat="1" applyFont="1" applyBorder="1" applyProtection="1">
      <protection hidden="1"/>
    </xf>
    <xf numFmtId="164" fontId="76" fillId="0" borderId="20" xfId="0" applyNumberFormat="1" applyFont="1" applyBorder="1" applyProtection="1">
      <protection hidden="1"/>
    </xf>
    <xf numFmtId="164" fontId="96" fillId="0" borderId="20" xfId="0" applyNumberFormat="1" applyFont="1" applyBorder="1" applyProtection="1">
      <protection hidden="1"/>
    </xf>
    <xf numFmtId="164" fontId="76" fillId="0" borderId="0" xfId="0" applyNumberFormat="1" applyFont="1" applyBorder="1" applyProtection="1">
      <protection hidden="1"/>
    </xf>
    <xf numFmtId="0" fontId="31" fillId="0" borderId="0" xfId="0" applyFont="1" applyProtection="1">
      <protection hidden="1"/>
    </xf>
    <xf numFmtId="0" fontId="71" fillId="0" borderId="2" xfId="0" applyFont="1" applyBorder="1" applyProtection="1">
      <protection hidden="1"/>
    </xf>
    <xf numFmtId="0" fontId="67" fillId="0" borderId="2" xfId="0" applyFont="1" applyBorder="1" applyProtection="1">
      <protection hidden="1"/>
    </xf>
    <xf numFmtId="164" fontId="71" fillId="0" borderId="1" xfId="0" applyNumberFormat="1" applyFont="1" applyBorder="1" applyProtection="1">
      <protection hidden="1"/>
    </xf>
    <xf numFmtId="164" fontId="71" fillId="0" borderId="2" xfId="0" applyNumberFormat="1" applyFont="1" applyBorder="1" applyProtection="1">
      <protection hidden="1"/>
    </xf>
    <xf numFmtId="164" fontId="71" fillId="0" borderId="2" xfId="0" applyNumberFormat="1" applyFont="1" applyBorder="1" applyAlignment="1" applyProtection="1">
      <alignment horizontal="right"/>
      <protection hidden="1"/>
    </xf>
    <xf numFmtId="164" fontId="72" fillId="0" borderId="1" xfId="0" applyNumberFormat="1" applyFont="1" applyBorder="1" applyProtection="1">
      <protection hidden="1"/>
    </xf>
    <xf numFmtId="164" fontId="72" fillId="0" borderId="2" xfId="0" applyNumberFormat="1" applyFont="1" applyBorder="1" applyProtection="1">
      <protection hidden="1"/>
    </xf>
    <xf numFmtId="164" fontId="71" fillId="0" borderId="6" xfId="0" applyNumberFormat="1" applyFont="1" applyBorder="1" applyProtection="1">
      <protection hidden="1"/>
    </xf>
    <xf numFmtId="0" fontId="26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164" fontId="18" fillId="0" borderId="0" xfId="0" applyNumberFormat="1" applyFont="1" applyAlignment="1" applyProtection="1">
      <alignment horizontal="right"/>
      <protection hidden="1"/>
    </xf>
    <xf numFmtId="164" fontId="16" fillId="0" borderId="0" xfId="0" applyNumberFormat="1" applyFont="1" applyBorder="1" applyProtection="1"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164" fontId="7" fillId="0" borderId="0" xfId="0" applyNumberFormat="1" applyFont="1" applyProtection="1">
      <protection hidden="1"/>
    </xf>
    <xf numFmtId="164" fontId="7" fillId="0" borderId="0" xfId="0" applyNumberFormat="1" applyFont="1" applyAlignment="1" applyProtection="1">
      <alignment horizontal="right"/>
      <protection hidden="1"/>
    </xf>
    <xf numFmtId="164" fontId="17" fillId="0" borderId="0" xfId="0" applyNumberFormat="1" applyFont="1" applyBorder="1" applyProtection="1">
      <protection hidden="1"/>
    </xf>
    <xf numFmtId="164" fontId="8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18" fillId="0" borderId="20" xfId="0" applyFont="1" applyBorder="1" applyProtection="1">
      <protection hidden="1"/>
    </xf>
    <xf numFmtId="0" fontId="82" fillId="0" borderId="2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horizontal="center" vertical="center"/>
      <protection hidden="1"/>
    </xf>
    <xf numFmtId="0" fontId="36" fillId="0" borderId="20" xfId="0" applyFont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60" fillId="0" borderId="20" xfId="0" applyFont="1" applyBorder="1" applyProtection="1">
      <protection hidden="1"/>
    </xf>
    <xf numFmtId="0" fontId="21" fillId="0" borderId="20" xfId="0" applyFont="1" applyBorder="1" applyAlignment="1" applyProtection="1">
      <alignment horizont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60" fillId="0" borderId="20" xfId="0" applyFont="1" applyBorder="1" applyAlignment="1" applyProtection="1">
      <alignment horizontal="center"/>
      <protection hidden="1"/>
    </xf>
    <xf numFmtId="0" fontId="57" fillId="0" borderId="20" xfId="0" applyFont="1" applyBorder="1" applyProtection="1">
      <protection hidden="1"/>
    </xf>
    <xf numFmtId="37" fontId="59" fillId="0" borderId="0" xfId="0" applyNumberFormat="1" applyFont="1" applyAlignment="1" applyProtection="1">
      <alignment shrinkToFit="1"/>
      <protection hidden="1"/>
    </xf>
    <xf numFmtId="0" fontId="20" fillId="0" borderId="0" xfId="0" applyFont="1" applyProtection="1">
      <protection hidden="1"/>
    </xf>
    <xf numFmtId="0" fontId="59" fillId="0" borderId="0" xfId="0" applyFont="1" applyAlignment="1" applyProtection="1">
      <alignment shrinkToFit="1"/>
      <protection hidden="1"/>
    </xf>
    <xf numFmtId="0" fontId="60" fillId="2" borderId="20" xfId="0" applyFont="1" applyFill="1" applyBorder="1" applyProtection="1">
      <protection hidden="1"/>
    </xf>
    <xf numFmtId="0" fontId="58" fillId="2" borderId="20" xfId="0" applyFont="1" applyFill="1" applyBorder="1" applyProtection="1">
      <protection hidden="1"/>
    </xf>
    <xf numFmtId="37" fontId="59" fillId="2" borderId="0" xfId="0" applyNumberFormat="1" applyFont="1" applyFill="1" applyAlignment="1" applyProtection="1">
      <alignment shrinkToFit="1"/>
      <protection hidden="1"/>
    </xf>
    <xf numFmtId="37" fontId="60" fillId="2" borderId="20" xfId="0" applyNumberFormat="1" applyFont="1" applyFill="1" applyBorder="1" applyAlignment="1" applyProtection="1">
      <alignment shrinkToFit="1"/>
      <protection hidden="1"/>
    </xf>
    <xf numFmtId="0" fontId="20" fillId="2" borderId="0" xfId="0" applyFont="1" applyFill="1" applyProtection="1">
      <protection hidden="1"/>
    </xf>
    <xf numFmtId="164" fontId="96" fillId="0" borderId="0" xfId="0" applyNumberFormat="1" applyFont="1" applyAlignment="1" applyProtection="1">
      <alignment shrinkToFit="1"/>
      <protection hidden="1"/>
    </xf>
    <xf numFmtId="164" fontId="76" fillId="0" borderId="20" xfId="0" applyNumberFormat="1" applyFont="1" applyBorder="1" applyAlignment="1" applyProtection="1">
      <alignment shrinkToFit="1"/>
      <protection hidden="1"/>
    </xf>
    <xf numFmtId="164" fontId="76" fillId="0" borderId="20" xfId="0" applyNumberFormat="1" applyFont="1" applyBorder="1" applyAlignment="1" applyProtection="1">
      <alignment horizontal="right" shrinkToFit="1"/>
      <protection hidden="1"/>
    </xf>
    <xf numFmtId="164" fontId="59" fillId="0" borderId="0" xfId="0" applyNumberFormat="1" applyFont="1" applyAlignment="1" applyProtection="1">
      <alignment shrinkToFit="1"/>
      <protection hidden="1"/>
    </xf>
    <xf numFmtId="164" fontId="60" fillId="0" borderId="20" xfId="0" applyNumberFormat="1" applyFont="1" applyBorder="1" applyAlignment="1" applyProtection="1">
      <alignment shrinkToFit="1"/>
      <protection hidden="1"/>
    </xf>
    <xf numFmtId="0" fontId="71" fillId="0" borderId="20" xfId="0" applyFont="1" applyBorder="1" applyProtection="1">
      <protection hidden="1"/>
    </xf>
    <xf numFmtId="0" fontId="67" fillId="0" borderId="20" xfId="0" applyFont="1" applyBorder="1" applyProtection="1">
      <protection hidden="1"/>
    </xf>
    <xf numFmtId="0" fontId="71" fillId="0" borderId="0" xfId="0" applyFont="1" applyAlignment="1" applyProtection="1">
      <alignment shrinkToFit="1"/>
      <protection hidden="1"/>
    </xf>
    <xf numFmtId="0" fontId="71" fillId="0" borderId="20" xfId="0" applyFont="1" applyBorder="1" applyAlignment="1" applyProtection="1">
      <alignment shrinkToFit="1"/>
      <protection hidden="1"/>
    </xf>
    <xf numFmtId="164" fontId="72" fillId="0" borderId="0" xfId="0" applyNumberFormat="1" applyFont="1" applyAlignment="1" applyProtection="1">
      <alignment shrinkToFit="1"/>
      <protection hidden="1"/>
    </xf>
    <xf numFmtId="164" fontId="71" fillId="0" borderId="20" xfId="0" applyNumberFormat="1" applyFont="1" applyBorder="1" applyAlignment="1" applyProtection="1">
      <alignment shrinkToFit="1"/>
      <protection hidden="1"/>
    </xf>
    <xf numFmtId="0" fontId="57" fillId="6" borderId="20" xfId="0" applyFont="1" applyFill="1" applyBorder="1" applyProtection="1">
      <protection hidden="1"/>
    </xf>
    <xf numFmtId="0" fontId="60" fillId="3" borderId="20" xfId="0" applyFont="1" applyFill="1" applyBorder="1" applyProtection="1">
      <protection hidden="1"/>
    </xf>
    <xf numFmtId="0" fontId="58" fillId="3" borderId="20" xfId="0" applyFont="1" applyFill="1" applyBorder="1" applyProtection="1">
      <protection hidden="1"/>
    </xf>
    <xf numFmtId="37" fontId="59" fillId="3" borderId="0" xfId="0" applyNumberFormat="1" applyFont="1" applyFill="1" applyAlignment="1" applyProtection="1">
      <alignment shrinkToFit="1"/>
      <protection hidden="1"/>
    </xf>
    <xf numFmtId="37" fontId="60" fillId="3" borderId="20" xfId="0" applyNumberFormat="1" applyFont="1" applyFill="1" applyBorder="1" applyAlignment="1" applyProtection="1">
      <alignment shrinkToFit="1"/>
      <protection hidden="1"/>
    </xf>
    <xf numFmtId="0" fontId="46" fillId="2" borderId="0" xfId="0" applyFont="1" applyFill="1" applyProtection="1">
      <protection hidden="1"/>
    </xf>
    <xf numFmtId="49" fontId="60" fillId="0" borderId="20" xfId="0" applyNumberFormat="1" applyFont="1" applyBorder="1" applyAlignment="1" applyProtection="1">
      <alignment horizontal="center"/>
      <protection hidden="1"/>
    </xf>
    <xf numFmtId="37" fontId="60" fillId="0" borderId="0" xfId="0" applyNumberFormat="1" applyFont="1" applyAlignment="1" applyProtection="1">
      <alignment shrinkToFit="1"/>
      <protection hidden="1"/>
    </xf>
    <xf numFmtId="0" fontId="59" fillId="0" borderId="20" xfId="0" applyFont="1" applyBorder="1" applyProtection="1">
      <protection hidden="1"/>
    </xf>
    <xf numFmtId="0" fontId="80" fillId="0" borderId="0" xfId="0" applyFont="1" applyAlignment="1" applyProtection="1">
      <alignment shrinkToFit="1"/>
      <protection hidden="1"/>
    </xf>
    <xf numFmtId="0" fontId="81" fillId="0" borderId="20" xfId="0" applyFont="1" applyBorder="1" applyAlignment="1" applyProtection="1">
      <alignment shrinkToFit="1"/>
      <protection hidden="1"/>
    </xf>
    <xf numFmtId="37" fontId="80" fillId="3" borderId="0" xfId="0" applyNumberFormat="1" applyFont="1" applyFill="1" applyAlignment="1" applyProtection="1">
      <alignment shrinkToFit="1"/>
      <protection hidden="1"/>
    </xf>
    <xf numFmtId="37" fontId="81" fillId="3" borderId="20" xfId="0" applyNumberFormat="1" applyFont="1" applyFill="1" applyBorder="1" applyAlignment="1" applyProtection="1">
      <alignment shrinkToFit="1"/>
      <protection hidden="1"/>
    </xf>
    <xf numFmtId="164" fontId="80" fillId="0" borderId="0" xfId="0" applyNumberFormat="1" applyFont="1" applyAlignment="1" applyProtection="1">
      <alignment shrinkToFit="1"/>
      <protection hidden="1"/>
    </xf>
    <xf numFmtId="164" fontId="81" fillId="0" borderId="20" xfId="0" applyNumberFormat="1" applyFont="1" applyBorder="1" applyAlignment="1" applyProtection="1">
      <alignment shrinkToFit="1"/>
      <protection hidden="1"/>
    </xf>
    <xf numFmtId="164" fontId="71" fillId="0" borderId="0" xfId="0" applyNumberFormat="1" applyFont="1" applyAlignment="1" applyProtection="1">
      <alignment shrinkToFit="1"/>
      <protection hidden="1"/>
    </xf>
    <xf numFmtId="0" fontId="56" fillId="0" borderId="2" xfId="0" applyFont="1" applyBorder="1" applyProtection="1">
      <protection hidden="1"/>
    </xf>
    <xf numFmtId="0" fontId="71" fillId="0" borderId="1" xfId="0" applyFont="1" applyBorder="1" applyAlignment="1" applyProtection="1">
      <alignment shrinkToFit="1"/>
      <protection hidden="1"/>
    </xf>
    <xf numFmtId="0" fontId="71" fillId="0" borderId="2" xfId="0" applyFont="1" applyBorder="1" applyAlignment="1" applyProtection="1">
      <alignment shrinkToFit="1"/>
      <protection hidden="1"/>
    </xf>
    <xf numFmtId="0" fontId="71" fillId="0" borderId="2" xfId="0" applyFont="1" applyBorder="1" applyAlignment="1" applyProtection="1">
      <alignment horizontal="right" shrinkToFit="1"/>
      <protection hidden="1"/>
    </xf>
    <xf numFmtId="164" fontId="72" fillId="0" borderId="1" xfId="0" applyNumberFormat="1" applyFont="1" applyBorder="1" applyAlignment="1" applyProtection="1">
      <alignment shrinkToFit="1"/>
      <protection hidden="1"/>
    </xf>
    <xf numFmtId="164" fontId="71" fillId="0" borderId="2" xfId="0" applyNumberFormat="1" applyFont="1" applyBorder="1" applyAlignment="1" applyProtection="1">
      <alignment shrinkToFit="1"/>
      <protection hidden="1"/>
    </xf>
    <xf numFmtId="0" fontId="59" fillId="0" borderId="0" xfId="0" applyFont="1" applyProtection="1">
      <protection hidden="1"/>
    </xf>
    <xf numFmtId="0" fontId="60" fillId="0" borderId="0" xfId="0" applyFont="1" applyProtection="1">
      <protection hidden="1"/>
    </xf>
    <xf numFmtId="0" fontId="59" fillId="0" borderId="0" xfId="0" applyFont="1" applyAlignment="1" applyProtection="1">
      <alignment horizontal="right"/>
      <protection hidden="1"/>
    </xf>
    <xf numFmtId="0" fontId="80" fillId="0" borderId="0" xfId="0" applyFont="1" applyProtection="1">
      <protection hidden="1"/>
    </xf>
    <xf numFmtId="0" fontId="81" fillId="0" borderId="0" xfId="0" applyFont="1" applyProtection="1">
      <protection hidden="1"/>
    </xf>
    <xf numFmtId="0" fontId="68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12" fillId="0" borderId="0" xfId="0" applyFont="1" applyProtection="1">
      <protection hidden="1"/>
    </xf>
    <xf numFmtId="165" fontId="64" fillId="8" borderId="15" xfId="0" applyNumberFormat="1" applyFont="1" applyFill="1" applyBorder="1" applyAlignment="1" applyProtection="1">
      <alignment horizontal="center"/>
      <protection hidden="1"/>
    </xf>
    <xf numFmtId="49" fontId="64" fillId="8" borderId="15" xfId="0" applyNumberFormat="1" applyFont="1" applyFill="1" applyBorder="1" applyAlignment="1" applyProtection="1">
      <alignment horizontal="center" shrinkToFit="1"/>
      <protection hidden="1"/>
    </xf>
    <xf numFmtId="49" fontId="65" fillId="8" borderId="19" xfId="0" applyNumberFormat="1" applyFont="1" applyFill="1" applyBorder="1" applyAlignment="1" applyProtection="1">
      <alignment horizontal="center" shrinkToFit="1"/>
      <protection hidden="1"/>
    </xf>
    <xf numFmtId="37" fontId="2" fillId="0" borderId="0" xfId="0" applyNumberFormat="1" applyFont="1" applyFill="1" applyProtection="1">
      <protection hidden="1"/>
    </xf>
    <xf numFmtId="165" fontId="40" fillId="8" borderId="16" xfId="0" applyNumberFormat="1" applyFont="1" applyFill="1" applyBorder="1" applyAlignment="1" applyProtection="1">
      <alignment horizontal="center"/>
      <protection hidden="1"/>
    </xf>
    <xf numFmtId="165" fontId="90" fillId="8" borderId="0" xfId="0" applyNumberFormat="1" applyFont="1" applyFill="1" applyBorder="1" applyAlignment="1" applyProtection="1">
      <alignment horizontal="right"/>
      <protection hidden="1"/>
    </xf>
    <xf numFmtId="165" fontId="41" fillId="8" borderId="0" xfId="0" applyNumberFormat="1" applyFont="1" applyFill="1" applyBorder="1" applyAlignment="1" applyProtection="1">
      <alignment horizontal="right"/>
      <protection hidden="1"/>
    </xf>
    <xf numFmtId="37" fontId="63" fillId="8" borderId="0" xfId="0" applyNumberFormat="1" applyFont="1" applyFill="1" applyBorder="1" applyAlignment="1" applyProtection="1">
      <alignment horizontal="right" shrinkToFit="1"/>
      <protection hidden="1"/>
    </xf>
    <xf numFmtId="37" fontId="63" fillId="8" borderId="18" xfId="0" applyNumberFormat="1" applyFont="1" applyFill="1" applyBorder="1" applyAlignment="1" applyProtection="1">
      <alignment horizontal="right" shrinkToFit="1"/>
      <protection hidden="1"/>
    </xf>
    <xf numFmtId="37" fontId="42" fillId="0" borderId="0" xfId="0" applyNumberFormat="1" applyFont="1" applyFill="1" applyProtection="1">
      <protection hidden="1"/>
    </xf>
    <xf numFmtId="165" fontId="40" fillId="0" borderId="11" xfId="0" applyNumberFormat="1" applyFont="1" applyBorder="1" applyAlignment="1" applyProtection="1">
      <alignment horizontal="center"/>
      <protection hidden="1"/>
    </xf>
    <xf numFmtId="165" fontId="41" fillId="0" borderId="11" xfId="0" applyNumberFormat="1" applyFont="1" applyBorder="1" applyAlignment="1" applyProtection="1">
      <alignment horizontal="center"/>
      <protection hidden="1"/>
    </xf>
    <xf numFmtId="165" fontId="41" fillId="0" borderId="0" xfId="0" applyNumberFormat="1" applyFont="1" applyBorder="1" applyAlignment="1" applyProtection="1">
      <alignment horizontal="center"/>
      <protection hidden="1"/>
    </xf>
    <xf numFmtId="165" fontId="45" fillId="0" borderId="11" xfId="0" applyNumberFormat="1" applyFont="1" applyBorder="1" applyAlignment="1" applyProtection="1">
      <alignment horizontal="center"/>
      <protection hidden="1"/>
    </xf>
    <xf numFmtId="37" fontId="41" fillId="0" borderId="11" xfId="0" applyNumberFormat="1" applyFont="1" applyBorder="1" applyAlignment="1" applyProtection="1">
      <alignment horizontal="center" shrinkToFit="1"/>
      <protection hidden="1"/>
    </xf>
    <xf numFmtId="165" fontId="62" fillId="0" borderId="11" xfId="0" applyNumberFormat="1" applyFont="1" applyBorder="1" applyAlignment="1" applyProtection="1">
      <alignment horizontal="center"/>
      <protection hidden="1"/>
    </xf>
    <xf numFmtId="0" fontId="57" fillId="0" borderId="11" xfId="0" applyFont="1" applyBorder="1" applyAlignment="1" applyProtection="1">
      <alignment horizontal="left"/>
      <protection hidden="1"/>
    </xf>
    <xf numFmtId="166" fontId="59" fillId="0" borderId="0" xfId="2" applyNumberFormat="1" applyFont="1" applyBorder="1" applyAlignment="1" applyProtection="1">
      <alignment horizontal="left"/>
      <protection hidden="1"/>
    </xf>
    <xf numFmtId="37" fontId="7" fillId="0" borderId="0" xfId="0" applyNumberFormat="1" applyFont="1" applyFill="1" applyAlignment="1" applyProtection="1">
      <alignment horizontal="center"/>
      <protection hidden="1"/>
    </xf>
    <xf numFmtId="0" fontId="57" fillId="0" borderId="0" xfId="0" applyFont="1" applyAlignment="1" applyProtection="1">
      <alignment horizontal="left"/>
      <protection hidden="1"/>
    </xf>
    <xf numFmtId="165" fontId="62" fillId="0" borderId="11" xfId="0" applyNumberFormat="1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166" fontId="1" fillId="0" borderId="0" xfId="2" applyNumberFormat="1" applyFont="1" applyBorder="1" applyAlignment="1" applyProtection="1">
      <alignment horizontal="left"/>
      <protection hidden="1"/>
    </xf>
    <xf numFmtId="37" fontId="7" fillId="0" borderId="11" xfId="0" applyNumberFormat="1" applyFont="1" applyFill="1" applyBorder="1" applyProtection="1">
      <protection hidden="1"/>
    </xf>
    <xf numFmtId="37" fontId="18" fillId="0" borderId="11" xfId="0" applyNumberFormat="1" applyFont="1" applyBorder="1" applyAlignment="1" applyProtection="1">
      <alignment shrinkToFit="1"/>
      <protection hidden="1"/>
    </xf>
    <xf numFmtId="165" fontId="62" fillId="8" borderId="21" xfId="0" applyNumberFormat="1" applyFont="1" applyFill="1" applyBorder="1" applyAlignment="1" applyProtection="1">
      <alignment horizontal="left"/>
      <protection hidden="1"/>
    </xf>
    <xf numFmtId="0" fontId="60" fillId="8" borderId="21" xfId="0" applyFont="1" applyFill="1" applyBorder="1" applyAlignment="1" applyProtection="1">
      <alignment horizontal="left"/>
      <protection hidden="1"/>
    </xf>
    <xf numFmtId="166" fontId="59" fillId="8" borderId="24" xfId="2" applyNumberFormat="1" applyFont="1" applyFill="1" applyBorder="1" applyAlignment="1" applyProtection="1">
      <alignment horizontal="left"/>
      <protection hidden="1"/>
    </xf>
    <xf numFmtId="37" fontId="60" fillId="8" borderId="21" xfId="0" applyNumberFormat="1" applyFont="1" applyFill="1" applyBorder="1" applyAlignment="1" applyProtection="1">
      <alignment shrinkToFit="1"/>
      <protection hidden="1"/>
    </xf>
    <xf numFmtId="165" fontId="62" fillId="0" borderId="13" xfId="0" applyNumberFormat="1" applyFont="1" applyBorder="1" applyAlignment="1" applyProtection="1">
      <alignment horizontal="center"/>
      <protection hidden="1"/>
    </xf>
    <xf numFmtId="0" fontId="57" fillId="0" borderId="13" xfId="0" applyFont="1" applyBorder="1" applyAlignment="1" applyProtection="1">
      <alignment horizontal="left"/>
      <protection hidden="1"/>
    </xf>
    <xf numFmtId="166" fontId="59" fillId="0" borderId="17" xfId="2" applyNumberFormat="1" applyFont="1" applyBorder="1" applyAlignment="1" applyProtection="1">
      <alignment horizontal="left"/>
      <protection hidden="1"/>
    </xf>
    <xf numFmtId="37" fontId="59" fillId="0" borderId="13" xfId="0" applyNumberFormat="1" applyFont="1" applyBorder="1" applyAlignment="1" applyProtection="1">
      <alignment shrinkToFit="1"/>
      <protection hidden="1"/>
    </xf>
    <xf numFmtId="37" fontId="60" fillId="0" borderId="13" xfId="0" applyNumberFormat="1" applyFont="1" applyBorder="1" applyAlignment="1" applyProtection="1">
      <alignment shrinkToFit="1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11" xfId="0" applyBorder="1" applyProtection="1">
      <protection hidden="1"/>
    </xf>
    <xf numFmtId="165" fontId="64" fillId="7" borderId="15" xfId="0" applyNumberFormat="1" applyFont="1" applyFill="1" applyBorder="1" applyAlignment="1" applyProtection="1">
      <alignment horizontal="center"/>
      <protection hidden="1"/>
    </xf>
    <xf numFmtId="49" fontId="64" fillId="7" borderId="15" xfId="0" applyNumberFormat="1" applyFont="1" applyFill="1" applyBorder="1" applyAlignment="1" applyProtection="1">
      <alignment shrinkToFit="1"/>
      <protection hidden="1"/>
    </xf>
    <xf numFmtId="49" fontId="64" fillId="7" borderId="19" xfId="0" applyNumberFormat="1" applyFont="1" applyFill="1" applyBorder="1" applyAlignment="1" applyProtection="1">
      <alignment shrinkToFit="1"/>
      <protection hidden="1"/>
    </xf>
    <xf numFmtId="165" fontId="40" fillId="7" borderId="22" xfId="0" applyNumberFormat="1" applyFont="1" applyFill="1" applyBorder="1" applyAlignment="1" applyProtection="1">
      <alignment horizontal="center"/>
      <protection hidden="1"/>
    </xf>
    <xf numFmtId="165" fontId="90" fillId="7" borderId="17" xfId="0" applyNumberFormat="1" applyFont="1" applyFill="1" applyBorder="1" applyAlignment="1" applyProtection="1">
      <alignment horizontal="right"/>
      <protection hidden="1"/>
    </xf>
    <xf numFmtId="165" fontId="41" fillId="7" borderId="17" xfId="0" applyNumberFormat="1" applyFont="1" applyFill="1" applyBorder="1" applyAlignment="1" applyProtection="1">
      <alignment horizontal="right"/>
      <protection hidden="1"/>
    </xf>
    <xf numFmtId="37" fontId="63" fillId="7" borderId="17" xfId="0" applyNumberFormat="1" applyFont="1" applyFill="1" applyBorder="1" applyAlignment="1" applyProtection="1">
      <alignment horizontal="right" shrinkToFit="1"/>
      <protection hidden="1"/>
    </xf>
    <xf numFmtId="37" fontId="63" fillId="7" borderId="23" xfId="0" applyNumberFormat="1" applyFont="1" applyFill="1" applyBorder="1" applyAlignment="1" applyProtection="1">
      <alignment horizontal="right" shrinkToFit="1"/>
      <protection hidden="1"/>
    </xf>
    <xf numFmtId="37" fontId="1" fillId="0" borderId="11" xfId="0" applyNumberFormat="1" applyFont="1" applyBorder="1" applyAlignment="1" applyProtection="1">
      <alignment shrinkToFit="1"/>
      <protection hidden="1"/>
    </xf>
    <xf numFmtId="165" fontId="62" fillId="7" borderId="21" xfId="0" applyNumberFormat="1" applyFont="1" applyFill="1" applyBorder="1" applyAlignment="1" applyProtection="1">
      <alignment horizontal="left"/>
      <protection hidden="1"/>
    </xf>
    <xf numFmtId="0" fontId="60" fillId="7" borderId="21" xfId="0" applyFont="1" applyFill="1" applyBorder="1" applyAlignment="1" applyProtection="1">
      <alignment horizontal="left"/>
      <protection hidden="1"/>
    </xf>
    <xf numFmtId="166" fontId="59" fillId="7" borderId="24" xfId="2" applyNumberFormat="1" applyFont="1" applyFill="1" applyBorder="1" applyAlignment="1" applyProtection="1">
      <alignment horizontal="left"/>
      <protection hidden="1"/>
    </xf>
    <xf numFmtId="37" fontId="60" fillId="7" borderId="21" xfId="0" applyNumberFormat="1" applyFont="1" applyFill="1" applyBorder="1" applyAlignment="1" applyProtection="1">
      <alignment shrinkToFit="1"/>
      <protection hidden="1"/>
    </xf>
    <xf numFmtId="165" fontId="33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37" fontId="1" fillId="0" borderId="20" xfId="0" applyNumberFormat="1" applyFont="1" applyBorder="1" applyAlignment="1" applyProtection="1">
      <alignment shrinkToFit="1"/>
      <protection hidden="1"/>
    </xf>
    <xf numFmtId="37" fontId="18" fillId="0" borderId="20" xfId="0" applyNumberFormat="1" applyFont="1" applyBorder="1" applyAlignment="1" applyProtection="1">
      <alignment shrinkToFit="1"/>
      <protection hidden="1"/>
    </xf>
    <xf numFmtId="37" fontId="1" fillId="0" borderId="0" xfId="0" applyNumberFormat="1" applyFont="1" applyAlignment="1" applyProtection="1">
      <alignment horizontal="right"/>
      <protection hidden="1"/>
    </xf>
    <xf numFmtId="37" fontId="0" fillId="0" borderId="0" xfId="0" applyNumberFormat="1" applyFont="1" applyProtection="1">
      <protection hidden="1"/>
    </xf>
    <xf numFmtId="37" fontId="0" fillId="0" borderId="11" xfId="0" applyNumberFormat="1" applyBorder="1" applyProtection="1">
      <protection hidden="1"/>
    </xf>
    <xf numFmtId="37" fontId="59" fillId="0" borderId="21" xfId="0" applyNumberFormat="1" applyFont="1" applyFill="1" applyBorder="1" applyAlignment="1" applyProtection="1">
      <alignment horizontal="center" vertical="center"/>
      <protection hidden="1"/>
    </xf>
    <xf numFmtId="165" fontId="61" fillId="0" borderId="21" xfId="0" applyNumberFormat="1" applyFont="1" applyBorder="1" applyAlignment="1" applyProtection="1">
      <alignment horizontal="center" vertical="center"/>
      <protection hidden="1"/>
    </xf>
    <xf numFmtId="0" fontId="57" fillId="0" borderId="21" xfId="0" applyFont="1" applyBorder="1" applyAlignment="1" applyProtection="1">
      <alignment horizontal="left" vertical="center" wrapText="1"/>
      <protection hidden="1"/>
    </xf>
    <xf numFmtId="166" fontId="85" fillId="0" borderId="21" xfId="2" applyNumberFormat="1" applyFont="1" applyBorder="1" applyAlignment="1" applyProtection="1">
      <alignment horizontal="right" vertical="center"/>
      <protection hidden="1"/>
    </xf>
    <xf numFmtId="166" fontId="61" fillId="0" borderId="21" xfId="2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2" applyNumberFormat="1" applyFont="1" applyAlignment="1" applyProtection="1">
      <alignment vertical="center"/>
      <protection hidden="1"/>
    </xf>
    <xf numFmtId="0" fontId="32" fillId="0" borderId="1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2" applyNumberFormat="1" applyFont="1" applyProtection="1">
      <protection hidden="1"/>
    </xf>
    <xf numFmtId="0" fontId="32" fillId="0" borderId="11" xfId="0" applyFont="1" applyBorder="1" applyProtection="1">
      <protection hidden="1"/>
    </xf>
    <xf numFmtId="0" fontId="32" fillId="0" borderId="0" xfId="0" applyFont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11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" fillId="0" borderId="11" xfId="0" applyFont="1" applyBorder="1" applyProtection="1">
      <protection hidden="1"/>
    </xf>
    <xf numFmtId="164" fontId="8" fillId="0" borderId="18" xfId="0" applyNumberFormat="1" applyFont="1" applyBorder="1" applyAlignment="1" applyProtection="1">
      <alignment horizontal="right"/>
      <protection hidden="1"/>
    </xf>
    <xf numFmtId="0" fontId="61" fillId="0" borderId="11" xfId="0" applyFont="1" applyBorder="1" applyAlignment="1" applyProtection="1">
      <alignment horizontal="center"/>
      <protection hidden="1"/>
    </xf>
    <xf numFmtId="164" fontId="59" fillId="0" borderId="11" xfId="0" applyNumberFormat="1" applyFont="1" applyBorder="1" applyAlignment="1" applyProtection="1">
      <alignment shrinkToFit="1"/>
      <protection hidden="1"/>
    </xf>
    <xf numFmtId="37" fontId="72" fillId="0" borderId="11" xfId="0" applyNumberFormat="1" applyFont="1" applyBorder="1" applyAlignment="1" applyProtection="1">
      <alignment shrinkToFit="1"/>
      <protection hidden="1"/>
    </xf>
    <xf numFmtId="164" fontId="72" fillId="0" borderId="11" xfId="0" applyNumberFormat="1" applyFont="1" applyFill="1" applyBorder="1" applyAlignment="1" applyProtection="1">
      <alignment shrinkToFit="1"/>
      <protection hidden="1"/>
    </xf>
    <xf numFmtId="0" fontId="84" fillId="0" borderId="11" xfId="0" applyFont="1" applyBorder="1" applyProtection="1">
      <protection hidden="1"/>
    </xf>
    <xf numFmtId="164" fontId="68" fillId="0" borderId="18" xfId="0" applyNumberFormat="1" applyFont="1" applyFill="1" applyBorder="1" applyAlignment="1" applyProtection="1">
      <alignment horizontal="right" shrinkToFit="1"/>
      <protection hidden="1"/>
    </xf>
    <xf numFmtId="0" fontId="71" fillId="0" borderId="11" xfId="0" applyFont="1" applyFill="1" applyBorder="1" applyProtection="1">
      <protection hidden="1"/>
    </xf>
    <xf numFmtId="37" fontId="72" fillId="0" borderId="11" xfId="0" applyNumberFormat="1" applyFont="1" applyFill="1" applyBorder="1" applyAlignment="1" applyProtection="1">
      <alignment shrinkToFit="1"/>
      <protection hidden="1"/>
    </xf>
    <xf numFmtId="0" fontId="84" fillId="0" borderId="11" xfId="0" applyFont="1" applyFill="1" applyBorder="1" applyProtection="1">
      <protection hidden="1"/>
    </xf>
    <xf numFmtId="0" fontId="95" fillId="0" borderId="11" xfId="0" applyFont="1" applyBorder="1" applyProtection="1">
      <protection hidden="1"/>
    </xf>
    <xf numFmtId="37" fontId="59" fillId="0" borderId="11" xfId="0" applyNumberFormat="1" applyFont="1" applyFill="1" applyBorder="1" applyAlignment="1" applyProtection="1">
      <alignment horizontal="center" shrinkToFit="1"/>
      <protection hidden="1"/>
    </xf>
    <xf numFmtId="0" fontId="48" fillId="0" borderId="0" xfId="0" applyFont="1" applyProtection="1">
      <protection hidden="1"/>
    </xf>
    <xf numFmtId="0" fontId="49" fillId="0" borderId="0" xfId="0" applyFont="1" applyProtection="1">
      <protection hidden="1"/>
    </xf>
    <xf numFmtId="164" fontId="59" fillId="0" borderId="11" xfId="0" applyNumberFormat="1" applyFont="1" applyFill="1" applyBorder="1" applyAlignment="1" applyProtection="1">
      <alignment horizontal="center" shrinkToFit="1"/>
      <protection hidden="1"/>
    </xf>
    <xf numFmtId="0" fontId="61" fillId="4" borderId="11" xfId="0" applyFont="1" applyFill="1" applyBorder="1" applyAlignment="1" applyProtection="1">
      <alignment horizontal="center"/>
      <protection hidden="1"/>
    </xf>
    <xf numFmtId="37" fontId="59" fillId="0" borderId="11" xfId="0" applyNumberFormat="1" applyFont="1" applyFill="1" applyBorder="1" applyProtection="1">
      <protection hidden="1"/>
    </xf>
    <xf numFmtId="0" fontId="61" fillId="0" borderId="11" xfId="0" applyFont="1" applyFill="1" applyBorder="1" applyAlignment="1" applyProtection="1">
      <alignment horizontal="center"/>
      <protection hidden="1"/>
    </xf>
    <xf numFmtId="0" fontId="60" fillId="5" borderId="21" xfId="0" applyFont="1" applyFill="1" applyBorder="1" applyProtection="1">
      <protection hidden="1"/>
    </xf>
    <xf numFmtId="37" fontId="59" fillId="5" borderId="21" xfId="0" applyNumberFormat="1" applyFont="1" applyFill="1" applyBorder="1" applyAlignment="1" applyProtection="1">
      <alignment shrinkToFit="1"/>
      <protection hidden="1"/>
    </xf>
    <xf numFmtId="37" fontId="60" fillId="5" borderId="21" xfId="0" applyNumberFormat="1" applyFont="1" applyFill="1" applyBorder="1" applyAlignment="1" applyProtection="1">
      <alignment shrinkToFit="1"/>
      <protection hidden="1"/>
    </xf>
    <xf numFmtId="0" fontId="71" fillId="0" borderId="13" xfId="0" applyFont="1" applyFill="1" applyBorder="1" applyProtection="1">
      <protection hidden="1"/>
    </xf>
    <xf numFmtId="0" fontId="67" fillId="0" borderId="13" xfId="0" applyFont="1" applyFill="1" applyBorder="1" applyProtection="1">
      <protection hidden="1"/>
    </xf>
    <xf numFmtId="37" fontId="71" fillId="0" borderId="13" xfId="0" applyNumberFormat="1" applyFont="1" applyFill="1" applyBorder="1" applyAlignment="1" applyProtection="1">
      <alignment shrinkToFit="1"/>
      <protection hidden="1"/>
    </xf>
    <xf numFmtId="164" fontId="72" fillId="0" borderId="17" xfId="0" applyNumberFormat="1" applyFont="1" applyFill="1" applyBorder="1" applyAlignment="1" applyProtection="1">
      <alignment horizontal="right" shrinkToFit="1"/>
      <protection hidden="1"/>
    </xf>
    <xf numFmtId="164" fontId="72" fillId="0" borderId="13" xfId="0" applyNumberFormat="1" applyFont="1" applyFill="1" applyBorder="1" applyAlignment="1" applyProtection="1">
      <alignment shrinkToFit="1"/>
      <protection hidden="1"/>
    </xf>
    <xf numFmtId="164" fontId="72" fillId="0" borderId="23" xfId="0" applyNumberFormat="1" applyFont="1" applyFill="1" applyBorder="1" applyAlignment="1" applyProtection="1">
      <alignment horizontal="right" shrinkToFit="1"/>
      <protection hidden="1"/>
    </xf>
    <xf numFmtId="165" fontId="63" fillId="9" borderId="21" xfId="0" applyNumberFormat="1" applyFont="1" applyFill="1" applyBorder="1" applyAlignment="1" applyProtection="1">
      <alignment horizontal="center" vertical="center"/>
      <protection hidden="1"/>
    </xf>
    <xf numFmtId="165" fontId="63" fillId="9" borderId="21" xfId="0" applyNumberFormat="1" applyFont="1" applyFill="1" applyBorder="1" applyAlignment="1" applyProtection="1">
      <alignment horizontal="center" vertical="center" shrinkToFit="1"/>
      <protection hidden="1"/>
    </xf>
    <xf numFmtId="37" fontId="63" fillId="9" borderId="21" xfId="0" applyNumberFormat="1" applyFont="1" applyFill="1" applyBorder="1" applyAlignment="1" applyProtection="1">
      <alignment horizontal="center" vertical="center" shrinkToFit="1"/>
      <protection hidden="1"/>
    </xf>
    <xf numFmtId="165" fontId="63" fillId="12" borderId="21" xfId="0" applyNumberFormat="1" applyFont="1" applyFill="1" applyBorder="1" applyAlignment="1" applyProtection="1">
      <alignment horizontal="center" vertical="center"/>
      <protection hidden="1"/>
    </xf>
    <xf numFmtId="2" fontId="63" fillId="12" borderId="21" xfId="0" applyNumberFormat="1" applyFont="1" applyFill="1" applyBorder="1" applyAlignment="1" applyProtection="1">
      <alignment horizontal="center" vertical="center" shrinkToFit="1"/>
      <protection hidden="1"/>
    </xf>
    <xf numFmtId="37" fontId="63" fillId="12" borderId="21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14" xfId="0" applyFont="1" applyFill="1" applyBorder="1" applyProtection="1">
      <protection hidden="1"/>
    </xf>
    <xf numFmtId="0" fontId="7" fillId="9" borderId="15" xfId="0" applyFont="1" applyFill="1" applyBorder="1" applyProtection="1">
      <protection hidden="1"/>
    </xf>
    <xf numFmtId="0" fontId="44" fillId="9" borderId="15" xfId="0" applyFont="1" applyFill="1" applyBorder="1" applyProtection="1">
      <protection hidden="1"/>
    </xf>
    <xf numFmtId="0" fontId="4" fillId="9" borderId="15" xfId="0" applyFont="1" applyFill="1" applyBorder="1" applyProtection="1">
      <protection hidden="1"/>
    </xf>
    <xf numFmtId="0" fontId="7" fillId="9" borderId="15" xfId="0" applyFont="1" applyFill="1" applyBorder="1" applyAlignment="1" applyProtection="1">
      <alignment horizontal="right"/>
      <protection hidden="1"/>
    </xf>
    <xf numFmtId="164" fontId="8" fillId="9" borderId="19" xfId="0" applyNumberFormat="1" applyFont="1" applyFill="1" applyBorder="1" applyAlignment="1" applyProtection="1">
      <alignment horizontal="right"/>
      <protection hidden="1"/>
    </xf>
    <xf numFmtId="0" fontId="75" fillId="9" borderId="5" xfId="0" applyFont="1" applyFill="1" applyBorder="1" applyProtection="1">
      <protection hidden="1"/>
    </xf>
    <xf numFmtId="0" fontId="75" fillId="9" borderId="1" xfId="0" applyFont="1" applyFill="1" applyBorder="1" applyProtection="1">
      <protection hidden="1"/>
    </xf>
    <xf numFmtId="0" fontId="66" fillId="9" borderId="1" xfId="0" applyFont="1" applyFill="1" applyBorder="1" applyAlignment="1" applyProtection="1">
      <alignment horizontal="center" vertical="center" wrapText="1"/>
      <protection hidden="1"/>
    </xf>
    <xf numFmtId="0" fontId="66" fillId="9" borderId="6" xfId="0" applyFont="1" applyFill="1" applyBorder="1" applyAlignment="1" applyProtection="1">
      <alignment horizontal="center" vertical="center" wrapText="1"/>
      <protection hidden="1"/>
    </xf>
    <xf numFmtId="0" fontId="66" fillId="9" borderId="5" xfId="0" applyFont="1" applyFill="1" applyBorder="1" applyAlignment="1" applyProtection="1">
      <alignment horizontal="center" vertical="center" wrapText="1"/>
      <protection hidden="1"/>
    </xf>
    <xf numFmtId="0" fontId="66" fillId="9" borderId="2" xfId="0" applyFont="1" applyFill="1" applyBorder="1" applyAlignment="1" applyProtection="1">
      <alignment horizontal="center" vertical="center" wrapText="1"/>
      <protection hidden="1"/>
    </xf>
    <xf numFmtId="0" fontId="67" fillId="9" borderId="5" xfId="0" applyFont="1" applyFill="1" applyBorder="1" applyAlignment="1" applyProtection="1">
      <alignment horizontal="center" vertical="center" wrapText="1"/>
      <protection hidden="1"/>
    </xf>
    <xf numFmtId="0" fontId="67" fillId="9" borderId="1" xfId="0" applyFont="1" applyFill="1" applyBorder="1" applyAlignment="1" applyProtection="1">
      <alignment horizontal="center" vertical="center" wrapText="1"/>
      <protection hidden="1"/>
    </xf>
    <xf numFmtId="0" fontId="67" fillId="9" borderId="6" xfId="0" applyFont="1" applyFill="1" applyBorder="1" applyAlignment="1" applyProtection="1">
      <alignment horizontal="center" vertical="center" wrapText="1"/>
      <protection hidden="1"/>
    </xf>
    <xf numFmtId="0" fontId="67" fillId="9" borderId="2" xfId="0" applyFont="1" applyFill="1" applyBorder="1" applyAlignment="1" applyProtection="1">
      <alignment horizontal="center" vertical="center" wrapText="1"/>
      <protection hidden="1"/>
    </xf>
    <xf numFmtId="0" fontId="67" fillId="9" borderId="20" xfId="0" applyFont="1" applyFill="1" applyBorder="1" applyAlignment="1" applyProtection="1">
      <alignment horizontal="center" vertical="center" wrapText="1"/>
      <protection hidden="1"/>
    </xf>
    <xf numFmtId="0" fontId="61" fillId="17" borderId="20" xfId="0" applyFont="1" applyFill="1" applyBorder="1" applyProtection="1">
      <protection hidden="1"/>
    </xf>
    <xf numFmtId="0" fontId="58" fillId="17" borderId="20" xfId="0" applyFont="1" applyFill="1" applyBorder="1" applyProtection="1">
      <protection hidden="1"/>
    </xf>
    <xf numFmtId="37" fontId="59" fillId="17" borderId="0" xfId="0" applyNumberFormat="1" applyFont="1" applyFill="1" applyBorder="1" applyAlignment="1" applyProtection="1">
      <alignment shrinkToFit="1"/>
      <protection hidden="1"/>
    </xf>
    <xf numFmtId="37" fontId="60" fillId="17" borderId="20" xfId="0" applyNumberFormat="1" applyFont="1" applyFill="1" applyBorder="1" applyAlignment="1" applyProtection="1">
      <alignment shrinkToFit="1"/>
      <protection hidden="1"/>
    </xf>
    <xf numFmtId="37" fontId="59" fillId="17" borderId="20" xfId="0" applyNumberFormat="1" applyFont="1" applyFill="1" applyBorder="1" applyAlignment="1" applyProtection="1">
      <alignment shrinkToFit="1"/>
      <protection hidden="1"/>
    </xf>
    <xf numFmtId="37" fontId="60" fillId="17" borderId="7" xfId="0" applyNumberFormat="1" applyFont="1" applyFill="1" applyBorder="1" applyAlignment="1" applyProtection="1">
      <alignment shrinkToFit="1"/>
      <protection hidden="1"/>
    </xf>
    <xf numFmtId="0" fontId="30" fillId="9" borderId="5" xfId="0" applyFont="1" applyFill="1" applyBorder="1" applyProtection="1">
      <protection hidden="1"/>
    </xf>
    <xf numFmtId="0" fontId="30" fillId="9" borderId="1" xfId="0" applyFont="1" applyFill="1" applyBorder="1" applyProtection="1">
      <protection hidden="1"/>
    </xf>
    <xf numFmtId="0" fontId="29" fillId="9" borderId="1" xfId="0" applyFont="1" applyFill="1" applyBorder="1" applyAlignment="1" applyProtection="1">
      <alignment horizontal="center" vertical="center" wrapText="1"/>
      <protection hidden="1"/>
    </xf>
    <xf numFmtId="0" fontId="29" fillId="9" borderId="2" xfId="0" applyFont="1" applyFill="1" applyBorder="1" applyAlignment="1" applyProtection="1">
      <alignment horizontal="center" vertical="center" wrapText="1"/>
      <protection hidden="1"/>
    </xf>
    <xf numFmtId="0" fontId="9" fillId="9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horizontal="center" vertical="center" wrapText="1"/>
      <protection hidden="1"/>
    </xf>
    <xf numFmtId="0" fontId="9" fillId="9" borderId="6" xfId="0" applyFont="1" applyFill="1" applyBorder="1" applyAlignment="1" applyProtection="1">
      <alignment horizontal="center" vertical="center" wrapText="1"/>
      <protection hidden="1"/>
    </xf>
    <xf numFmtId="0" fontId="9" fillId="9" borderId="2" xfId="0" applyFont="1" applyFill="1" applyBorder="1" applyAlignment="1" applyProtection="1">
      <alignment horizontal="center" vertical="center" wrapText="1"/>
      <protection hidden="1"/>
    </xf>
    <xf numFmtId="37" fontId="98" fillId="12" borderId="21" xfId="0" applyNumberFormat="1" applyFont="1" applyFill="1" applyBorder="1" applyAlignment="1" applyProtection="1">
      <alignment horizontal="center" vertical="center"/>
      <protection hidden="1"/>
    </xf>
    <xf numFmtId="165" fontId="98" fillId="12" borderId="21" xfId="0" applyNumberFormat="1" applyFont="1" applyFill="1" applyBorder="1" applyAlignment="1" applyProtection="1">
      <alignment horizontal="center" vertical="center"/>
      <protection hidden="1"/>
    </xf>
    <xf numFmtId="37" fontId="98" fillId="12" borderId="21" xfId="0" applyNumberFormat="1" applyFont="1" applyFill="1" applyBorder="1" applyAlignment="1" applyProtection="1">
      <alignment horizontal="center" vertical="center" wrapText="1" shrinkToFit="1"/>
      <protection hidden="1"/>
    </xf>
    <xf numFmtId="38" fontId="87" fillId="19" borderId="14" xfId="0" applyNumberFormat="1" applyFont="1" applyFill="1" applyBorder="1" applyAlignment="1" applyProtection="1">
      <alignment horizontal="left" vertical="center"/>
      <protection hidden="1"/>
    </xf>
    <xf numFmtId="0" fontId="10" fillId="19" borderId="15" xfId="0" applyFont="1" applyFill="1" applyBorder="1" applyAlignment="1" applyProtection="1">
      <alignment horizontal="left" vertical="top"/>
      <protection hidden="1"/>
    </xf>
    <xf numFmtId="0" fontId="43" fillId="19" borderId="15" xfId="0" applyFont="1" applyFill="1" applyBorder="1" applyAlignment="1" applyProtection="1">
      <alignment horizontal="left" vertical="top"/>
      <protection hidden="1"/>
    </xf>
    <xf numFmtId="0" fontId="43" fillId="19" borderId="19" xfId="0" applyFont="1" applyFill="1" applyBorder="1" applyAlignment="1" applyProtection="1">
      <alignment horizontal="left" vertical="top"/>
      <protection hidden="1"/>
    </xf>
    <xf numFmtId="38" fontId="86" fillId="19" borderId="16" xfId="0" applyNumberFormat="1" applyFont="1" applyFill="1" applyBorder="1" applyAlignment="1" applyProtection="1">
      <protection hidden="1"/>
    </xf>
    <xf numFmtId="38" fontId="2" fillId="19" borderId="0" xfId="0" applyNumberFormat="1" applyFont="1" applyFill="1" applyBorder="1" applyAlignment="1" applyProtection="1">
      <protection hidden="1"/>
    </xf>
    <xf numFmtId="38" fontId="3" fillId="19" borderId="0" xfId="0" applyNumberFormat="1" applyFont="1" applyFill="1" applyBorder="1" applyAlignment="1" applyProtection="1">
      <protection hidden="1"/>
    </xf>
    <xf numFmtId="38" fontId="43" fillId="19" borderId="0" xfId="0" applyNumberFormat="1" applyFont="1" applyFill="1" applyBorder="1" applyAlignment="1" applyProtection="1">
      <protection hidden="1"/>
    </xf>
    <xf numFmtId="38" fontId="43" fillId="19" borderId="18" xfId="0" applyNumberFormat="1" applyFont="1" applyFill="1" applyBorder="1" applyAlignment="1" applyProtection="1">
      <protection hidden="1"/>
    </xf>
    <xf numFmtId="38" fontId="93" fillId="19" borderId="22" xfId="0" applyNumberFormat="1" applyFont="1" applyFill="1" applyBorder="1" applyAlignment="1" applyProtection="1">
      <protection hidden="1"/>
    </xf>
    <xf numFmtId="38" fontId="38" fillId="19" borderId="17" xfId="0" applyNumberFormat="1" applyFont="1" applyFill="1" applyBorder="1" applyAlignment="1" applyProtection="1">
      <protection hidden="1"/>
    </xf>
    <xf numFmtId="38" fontId="39" fillId="19" borderId="17" xfId="0" applyNumberFormat="1" applyFont="1" applyFill="1" applyBorder="1" applyAlignment="1" applyProtection="1">
      <protection hidden="1"/>
    </xf>
    <xf numFmtId="38" fontId="43" fillId="19" borderId="17" xfId="0" applyNumberFormat="1" applyFont="1" applyFill="1" applyBorder="1" applyAlignment="1" applyProtection="1">
      <protection hidden="1"/>
    </xf>
    <xf numFmtId="38" fontId="43" fillId="19" borderId="23" xfId="0" applyNumberFormat="1" applyFont="1" applyFill="1" applyBorder="1" applyAlignment="1" applyProtection="1">
      <protection hidden="1"/>
    </xf>
    <xf numFmtId="0" fontId="4" fillId="10" borderId="16" xfId="0" applyFont="1" applyFill="1" applyBorder="1" applyAlignment="1" applyProtection="1">
      <protection hidden="1"/>
    </xf>
    <xf numFmtId="0" fontId="7" fillId="10" borderId="0" xfId="0" applyFont="1" applyFill="1" applyBorder="1" applyAlignment="1" applyProtection="1">
      <protection hidden="1"/>
    </xf>
    <xf numFmtId="37" fontId="7" fillId="10" borderId="0" xfId="0" applyNumberFormat="1" applyFont="1" applyFill="1" applyBorder="1" applyProtection="1">
      <protection hidden="1"/>
    </xf>
    <xf numFmtId="37" fontId="4" fillId="10" borderId="0" xfId="0" applyNumberFormat="1" applyFont="1" applyFill="1" applyBorder="1" applyProtection="1">
      <protection hidden="1"/>
    </xf>
    <xf numFmtId="0" fontId="8" fillId="10" borderId="18" xfId="0" applyFont="1" applyFill="1" applyBorder="1" applyAlignment="1" applyProtection="1">
      <protection hidden="1"/>
    </xf>
    <xf numFmtId="0" fontId="61" fillId="20" borderId="11" xfId="0" applyFont="1" applyFill="1" applyBorder="1" applyProtection="1">
      <protection hidden="1"/>
    </xf>
    <xf numFmtId="37" fontId="60" fillId="20" borderId="11" xfId="0" applyNumberFormat="1" applyFont="1" applyFill="1" applyBorder="1" applyAlignment="1" applyProtection="1">
      <alignment shrinkToFit="1"/>
      <protection hidden="1"/>
    </xf>
    <xf numFmtId="37" fontId="60" fillId="20" borderId="0" xfId="0" applyNumberFormat="1" applyFont="1" applyFill="1" applyBorder="1" applyAlignment="1" applyProtection="1">
      <alignment shrinkToFit="1"/>
      <protection hidden="1"/>
    </xf>
    <xf numFmtId="0" fontId="58" fillId="20" borderId="11" xfId="0" applyFont="1" applyFill="1" applyBorder="1" applyProtection="1">
      <protection hidden="1"/>
    </xf>
    <xf numFmtId="0" fontId="61" fillId="21" borderId="20" xfId="0" applyFont="1" applyFill="1" applyBorder="1" applyProtection="1">
      <protection hidden="1"/>
    </xf>
    <xf numFmtId="0" fontId="58" fillId="21" borderId="20" xfId="0" applyFont="1" applyFill="1" applyBorder="1" applyProtection="1">
      <protection hidden="1"/>
    </xf>
    <xf numFmtId="37" fontId="59" fillId="21" borderId="0" xfId="0" applyNumberFormat="1" applyFont="1" applyFill="1" applyAlignment="1" applyProtection="1">
      <alignment shrinkToFit="1"/>
      <protection hidden="1"/>
    </xf>
    <xf numFmtId="37" fontId="60" fillId="21" borderId="20" xfId="0" applyNumberFormat="1" applyFont="1" applyFill="1" applyBorder="1" applyAlignment="1" applyProtection="1">
      <alignment shrinkToFit="1"/>
      <protection hidden="1"/>
    </xf>
    <xf numFmtId="37" fontId="80" fillId="22" borderId="0" xfId="0" applyNumberFormat="1" applyFont="1" applyFill="1" applyAlignment="1" applyProtection="1">
      <alignment shrinkToFit="1"/>
      <protection hidden="1"/>
    </xf>
    <xf numFmtId="37" fontId="81" fillId="22" borderId="20" xfId="0" applyNumberFormat="1" applyFont="1" applyFill="1" applyBorder="1" applyAlignment="1" applyProtection="1">
      <alignment shrinkToFit="1"/>
      <protection hidden="1"/>
    </xf>
    <xf numFmtId="0" fontId="7" fillId="0" borderId="26" xfId="0" applyFont="1" applyFill="1" applyBorder="1" applyProtection="1">
      <protection hidden="1"/>
    </xf>
    <xf numFmtId="0" fontId="4" fillId="0" borderId="24" xfId="0" applyFont="1" applyFill="1" applyBorder="1" applyProtection="1">
      <protection hidden="1"/>
    </xf>
    <xf numFmtId="164" fontId="8" fillId="0" borderId="25" xfId="0" applyNumberFormat="1" applyFont="1" applyFill="1" applyBorder="1" applyAlignment="1" applyProtection="1">
      <alignment horizontal="right"/>
      <protection hidden="1"/>
    </xf>
    <xf numFmtId="0" fontId="7" fillId="0" borderId="25" xfId="0" applyFont="1" applyFill="1" applyBorder="1" applyAlignment="1" applyProtection="1">
      <alignment horizontal="right"/>
      <protection hidden="1"/>
    </xf>
    <xf numFmtId="164" fontId="99" fillId="0" borderId="11" xfId="0" applyNumberFormat="1" applyFont="1" applyBorder="1" applyAlignment="1" applyProtection="1">
      <alignment horizontal="right" shrinkToFit="1"/>
      <protection hidden="1"/>
    </xf>
    <xf numFmtId="164" fontId="100" fillId="4" borderId="11" xfId="1" applyNumberFormat="1" applyFont="1" applyFill="1" applyBorder="1" applyAlignment="1" applyProtection="1">
      <alignment shrinkToFit="1"/>
      <protection hidden="1"/>
    </xf>
    <xf numFmtId="164" fontId="100" fillId="0" borderId="11" xfId="0" applyNumberFormat="1" applyFont="1" applyBorder="1" applyAlignment="1" applyProtection="1">
      <alignment horizontal="right" shrinkToFit="1"/>
      <protection hidden="1"/>
    </xf>
    <xf numFmtId="164" fontId="99" fillId="0" borderId="11" xfId="0" applyNumberFormat="1" applyFont="1" applyFill="1" applyBorder="1" applyAlignment="1" applyProtection="1">
      <alignment horizontal="right" shrinkToFit="1"/>
      <protection hidden="1"/>
    </xf>
    <xf numFmtId="164" fontId="99" fillId="0" borderId="11" xfId="0" applyNumberFormat="1" applyFont="1" applyFill="1" applyBorder="1" applyAlignment="1" applyProtection="1">
      <alignment horizontal="center" shrinkToFit="1"/>
      <protection hidden="1"/>
    </xf>
    <xf numFmtId="164" fontId="100" fillId="2" borderId="11" xfId="0" applyNumberFormat="1" applyFont="1" applyFill="1" applyBorder="1" applyAlignment="1" applyProtection="1">
      <alignment horizontal="right" shrinkToFit="1"/>
      <protection hidden="1"/>
    </xf>
    <xf numFmtId="0" fontId="99" fillId="0" borderId="11" xfId="0" applyFont="1" applyBorder="1" applyAlignment="1" applyProtection="1">
      <alignment horizontal="right"/>
      <protection hidden="1"/>
    </xf>
    <xf numFmtId="164" fontId="100" fillId="20" borderId="11" xfId="0" applyNumberFormat="1" applyFont="1" applyFill="1" applyBorder="1" applyAlignment="1" applyProtection="1">
      <alignment horizontal="right" shrinkToFit="1"/>
      <protection hidden="1"/>
    </xf>
    <xf numFmtId="164" fontId="99" fillId="11" borderId="12" xfId="1" applyNumberFormat="1" applyFont="1" applyFill="1" applyBorder="1" applyAlignment="1" applyProtection="1">
      <alignment shrinkToFit="1"/>
      <protection hidden="1"/>
    </xf>
    <xf numFmtId="164" fontId="100" fillId="4" borderId="11" xfId="1" applyNumberFormat="1" applyFont="1" applyFill="1" applyBorder="1" applyAlignment="1" applyProtection="1">
      <alignment horizontal="right" shrinkToFit="1"/>
      <protection hidden="1"/>
    </xf>
    <xf numFmtId="164" fontId="100" fillId="0" borderId="20" xfId="0" applyNumberFormat="1" applyFont="1" applyBorder="1" applyAlignment="1" applyProtection="1">
      <alignment horizontal="right"/>
      <protection hidden="1"/>
    </xf>
    <xf numFmtId="164" fontId="100" fillId="0" borderId="20" xfId="0" applyNumberFormat="1" applyFont="1" applyBorder="1" applyAlignment="1" applyProtection="1">
      <alignment horizontal="right" shrinkToFit="1"/>
      <protection hidden="1"/>
    </xf>
    <xf numFmtId="164" fontId="100" fillId="18" borderId="20" xfId="0" applyNumberFormat="1" applyFont="1" applyFill="1" applyBorder="1" applyAlignment="1" applyProtection="1">
      <alignment horizontal="right"/>
      <protection hidden="1"/>
    </xf>
    <xf numFmtId="164" fontId="99" fillId="0" borderId="20" xfId="0" applyNumberFormat="1" applyFont="1" applyBorder="1" applyAlignment="1" applyProtection="1">
      <alignment horizontal="right" shrinkToFit="1"/>
      <protection hidden="1"/>
    </xf>
    <xf numFmtId="164" fontId="100" fillId="2" borderId="20" xfId="0" applyNumberFormat="1" applyFont="1" applyFill="1" applyBorder="1" applyAlignment="1" applyProtection="1">
      <alignment horizontal="right" shrinkToFit="1"/>
      <protection hidden="1"/>
    </xf>
    <xf numFmtId="0" fontId="100" fillId="0" borderId="20" xfId="0" applyFont="1" applyBorder="1" applyAlignment="1" applyProtection="1">
      <alignment horizontal="right" shrinkToFit="1"/>
      <protection hidden="1"/>
    </xf>
    <xf numFmtId="0" fontId="99" fillId="0" borderId="20" xfId="0" applyFont="1" applyBorder="1" applyAlignment="1" applyProtection="1">
      <alignment horizontal="right" shrinkToFit="1"/>
      <protection hidden="1"/>
    </xf>
    <xf numFmtId="164" fontId="100" fillId="3" borderId="20" xfId="0" applyNumberFormat="1" applyFont="1" applyFill="1" applyBorder="1" applyAlignment="1" applyProtection="1">
      <alignment horizontal="right" shrinkToFit="1"/>
      <protection hidden="1"/>
    </xf>
    <xf numFmtId="164" fontId="100" fillId="21" borderId="20" xfId="0" applyNumberFormat="1" applyFont="1" applyFill="1" applyBorder="1" applyAlignment="1" applyProtection="1">
      <alignment horizontal="right" shrinkToFit="1"/>
      <protection hidden="1"/>
    </xf>
    <xf numFmtId="164" fontId="101" fillId="0" borderId="21" xfId="0" applyNumberFormat="1" applyFont="1" applyBorder="1" applyAlignment="1" applyProtection="1">
      <alignment horizontal="right" vertical="center" shrinkToFit="1"/>
      <protection hidden="1"/>
    </xf>
    <xf numFmtId="164" fontId="99" fillId="0" borderId="0" xfId="0" applyNumberFormat="1" applyFont="1" applyBorder="1" applyAlignment="1" applyProtection="1">
      <alignment horizontal="right" shrinkToFit="1"/>
      <protection hidden="1"/>
    </xf>
    <xf numFmtId="164" fontId="100" fillId="4" borderId="0" xfId="1" applyNumberFormat="1" applyFont="1" applyFill="1" applyBorder="1" applyAlignment="1" applyProtection="1">
      <alignment shrinkToFit="1"/>
      <protection hidden="1"/>
    </xf>
    <xf numFmtId="164" fontId="100" fillId="0" borderId="0" xfId="0" applyNumberFormat="1" applyFont="1" applyBorder="1" applyAlignment="1" applyProtection="1">
      <alignment horizontal="right" shrinkToFit="1"/>
      <protection hidden="1"/>
    </xf>
    <xf numFmtId="164" fontId="102" fillId="0" borderId="0" xfId="0" applyNumberFormat="1" applyFont="1" applyBorder="1" applyAlignment="1" applyProtection="1">
      <alignment horizontal="right" shrinkToFit="1"/>
      <protection hidden="1"/>
    </xf>
    <xf numFmtId="164" fontId="99" fillId="0" borderId="0" xfId="0" applyNumberFormat="1" applyFont="1" applyFill="1" applyBorder="1" applyAlignment="1" applyProtection="1">
      <alignment horizontal="right" shrinkToFit="1"/>
      <protection hidden="1"/>
    </xf>
    <xf numFmtId="164" fontId="99" fillId="0" borderId="0" xfId="0" applyNumberFormat="1" applyFont="1" applyFill="1" applyBorder="1" applyAlignment="1" applyProtection="1">
      <alignment horizontal="center" shrinkToFit="1"/>
      <protection hidden="1"/>
    </xf>
    <xf numFmtId="0" fontId="100" fillId="0" borderId="11" xfId="0" applyFont="1" applyBorder="1" applyProtection="1">
      <protection hidden="1"/>
    </xf>
    <xf numFmtId="164" fontId="100" fillId="2" borderId="0" xfId="0" applyNumberFormat="1" applyFont="1" applyFill="1" applyBorder="1" applyAlignment="1" applyProtection="1">
      <alignment horizontal="right" shrinkToFit="1"/>
      <protection hidden="1"/>
    </xf>
    <xf numFmtId="164" fontId="100" fillId="5" borderId="24" xfId="0" applyNumberFormat="1" applyFont="1" applyFill="1" applyBorder="1" applyAlignment="1" applyProtection="1">
      <alignment horizontal="right" shrinkToFit="1"/>
      <protection hidden="1"/>
    </xf>
    <xf numFmtId="164" fontId="99" fillId="0" borderId="18" xfId="0" applyNumberFormat="1" applyFont="1" applyBorder="1" applyAlignment="1" applyProtection="1">
      <alignment horizontal="right" shrinkToFit="1"/>
      <protection hidden="1"/>
    </xf>
    <xf numFmtId="164" fontId="100" fillId="4" borderId="18" xfId="1" applyNumberFormat="1" applyFont="1" applyFill="1" applyBorder="1" applyAlignment="1" applyProtection="1">
      <alignment shrinkToFit="1"/>
      <protection hidden="1"/>
    </xf>
    <xf numFmtId="164" fontId="100" fillId="0" borderId="18" xfId="0" applyNumberFormat="1" applyFont="1" applyBorder="1" applyAlignment="1" applyProtection="1">
      <alignment horizontal="right" shrinkToFit="1"/>
      <protection hidden="1"/>
    </xf>
    <xf numFmtId="164" fontId="102" fillId="0" borderId="18" xfId="0" applyNumberFormat="1" applyFont="1" applyBorder="1" applyAlignment="1" applyProtection="1">
      <alignment horizontal="right" shrinkToFit="1"/>
      <protection hidden="1"/>
    </xf>
    <xf numFmtId="164" fontId="100" fillId="2" borderId="18" xfId="0" applyNumberFormat="1" applyFont="1" applyFill="1" applyBorder="1" applyAlignment="1" applyProtection="1">
      <alignment horizontal="right" shrinkToFit="1"/>
      <protection hidden="1"/>
    </xf>
    <xf numFmtId="164" fontId="99" fillId="0" borderId="18" xfId="0" applyNumberFormat="1" applyFont="1" applyFill="1" applyBorder="1" applyAlignment="1" applyProtection="1">
      <alignment horizontal="right" shrinkToFit="1"/>
      <protection hidden="1"/>
    </xf>
    <xf numFmtId="164" fontId="99" fillId="0" borderId="18" xfId="0" applyNumberFormat="1" applyFont="1" applyFill="1" applyBorder="1" applyAlignment="1" applyProtection="1">
      <alignment horizontal="center" shrinkToFit="1"/>
      <protection hidden="1"/>
    </xf>
    <xf numFmtId="164" fontId="100" fillId="4" borderId="18" xfId="1" applyNumberFormat="1" applyFont="1" applyFill="1" applyBorder="1" applyAlignment="1" applyProtection="1">
      <alignment horizontal="right" shrinkToFit="1"/>
      <protection hidden="1"/>
    </xf>
    <xf numFmtId="164" fontId="100" fillId="5" borderId="25" xfId="0" applyNumberFormat="1" applyFont="1" applyFill="1" applyBorder="1" applyAlignment="1" applyProtection="1">
      <alignment horizontal="right" shrinkToFit="1"/>
      <protection hidden="1"/>
    </xf>
    <xf numFmtId="164" fontId="99" fillId="0" borderId="4" xfId="0" applyNumberFormat="1" applyFont="1" applyBorder="1" applyAlignment="1" applyProtection="1">
      <alignment horizontal="right" shrinkToFit="1"/>
      <protection hidden="1"/>
    </xf>
    <xf numFmtId="164" fontId="99" fillId="0" borderId="20" xfId="1" applyNumberFormat="1" applyFont="1" applyBorder="1" applyProtection="1">
      <protection hidden="1"/>
    </xf>
    <xf numFmtId="164" fontId="99" fillId="0" borderId="20" xfId="0" applyNumberFormat="1" applyFont="1" applyBorder="1" applyAlignment="1" applyProtection="1">
      <alignment horizontal="right"/>
      <protection hidden="1"/>
    </xf>
    <xf numFmtId="0" fontId="66" fillId="0" borderId="12" xfId="0" applyFont="1" applyBorder="1" applyAlignment="1" applyProtection="1">
      <alignment horizontal="center" vertical="center" wrapText="1"/>
      <protection hidden="1"/>
    </xf>
    <xf numFmtId="0" fontId="66" fillId="0" borderId="11" xfId="0" applyFont="1" applyBorder="1" applyAlignment="1" applyProtection="1">
      <alignment horizontal="center" vertical="center" wrapText="1"/>
      <protection hidden="1"/>
    </xf>
    <xf numFmtId="0" fontId="66" fillId="0" borderId="13" xfId="0" applyFont="1" applyBorder="1" applyAlignment="1" applyProtection="1">
      <alignment horizontal="center" vertical="center" wrapText="1"/>
      <protection hidden="1"/>
    </xf>
    <xf numFmtId="0" fontId="66" fillId="8" borderId="12" xfId="0" applyFont="1" applyFill="1" applyBorder="1" applyAlignment="1" applyProtection="1">
      <alignment horizontal="center" vertical="center" wrapText="1"/>
      <protection hidden="1"/>
    </xf>
    <xf numFmtId="0" fontId="66" fillId="8" borderId="11" xfId="0" applyFont="1" applyFill="1" applyBorder="1" applyAlignment="1" applyProtection="1">
      <alignment horizontal="center" vertical="center" wrapText="1"/>
      <protection hidden="1"/>
    </xf>
    <xf numFmtId="0" fontId="66" fillId="8" borderId="13" xfId="0" applyFont="1" applyFill="1" applyBorder="1" applyAlignment="1" applyProtection="1">
      <alignment horizontal="center" vertical="center" wrapText="1"/>
      <protection hidden="1"/>
    </xf>
    <xf numFmtId="0" fontId="66" fillId="13" borderId="12" xfId="0" applyFont="1" applyFill="1" applyBorder="1" applyAlignment="1" applyProtection="1">
      <alignment horizontal="center" vertical="center" wrapText="1"/>
      <protection hidden="1"/>
    </xf>
    <xf numFmtId="0" fontId="66" fillId="13" borderId="11" xfId="0" applyFont="1" applyFill="1" applyBorder="1" applyAlignment="1" applyProtection="1">
      <alignment horizontal="center" vertical="center" wrapText="1"/>
      <protection hidden="1"/>
    </xf>
    <xf numFmtId="0" fontId="66" fillId="13" borderId="13" xfId="0" applyFont="1" applyFill="1" applyBorder="1" applyAlignment="1" applyProtection="1">
      <alignment horizontal="center" vertical="center" wrapText="1"/>
      <protection hidden="1"/>
    </xf>
    <xf numFmtId="0" fontId="67" fillId="7" borderId="12" xfId="0" applyFont="1" applyFill="1" applyBorder="1" applyAlignment="1" applyProtection="1">
      <alignment horizontal="center" vertical="center" wrapText="1"/>
      <protection hidden="1"/>
    </xf>
    <xf numFmtId="0" fontId="67" fillId="7" borderId="11" xfId="0" applyFont="1" applyFill="1" applyBorder="1" applyAlignment="1" applyProtection="1">
      <alignment horizontal="center" vertical="center" wrapText="1"/>
      <protection hidden="1"/>
    </xf>
    <xf numFmtId="0" fontId="67" fillId="7" borderId="13" xfId="0" applyFont="1" applyFill="1" applyBorder="1" applyAlignment="1" applyProtection="1">
      <alignment horizontal="center" vertical="center" wrapText="1"/>
      <protection hidden="1"/>
    </xf>
    <xf numFmtId="0" fontId="67" fillId="0" borderId="12" xfId="0" applyFont="1" applyBorder="1" applyAlignment="1" applyProtection="1">
      <alignment horizontal="center" vertical="center" wrapText="1"/>
      <protection hidden="1"/>
    </xf>
    <xf numFmtId="0" fontId="67" fillId="0" borderId="11" xfId="0" applyFont="1" applyBorder="1" applyAlignment="1" applyProtection="1">
      <alignment horizontal="center" vertical="center" wrapText="1"/>
      <protection hidden="1"/>
    </xf>
    <xf numFmtId="0" fontId="67" fillId="0" borderId="13" xfId="0" applyFont="1" applyBorder="1" applyAlignment="1" applyProtection="1">
      <alignment horizontal="center" vertical="center" wrapText="1"/>
      <protection hidden="1"/>
    </xf>
    <xf numFmtId="0" fontId="67" fillId="13" borderId="12" xfId="0" applyFont="1" applyFill="1" applyBorder="1" applyAlignment="1" applyProtection="1">
      <alignment horizontal="center" vertical="center" wrapText="1"/>
      <protection hidden="1"/>
    </xf>
    <xf numFmtId="0" fontId="67" fillId="13" borderId="11" xfId="0" applyFont="1" applyFill="1" applyBorder="1" applyAlignment="1" applyProtection="1">
      <alignment horizontal="center" vertical="center" wrapText="1"/>
      <protection hidden="1"/>
    </xf>
    <xf numFmtId="0" fontId="67" fillId="13" borderId="13" xfId="0" applyFont="1" applyFill="1" applyBorder="1" applyAlignment="1" applyProtection="1">
      <alignment horizontal="center" vertical="center" wrapText="1"/>
      <protection hidden="1"/>
    </xf>
    <xf numFmtId="0" fontId="66" fillId="14" borderId="8" xfId="0" applyFont="1" applyFill="1" applyBorder="1" applyAlignment="1" applyProtection="1">
      <alignment horizontal="center" vertical="center" wrapText="1"/>
      <protection hidden="1"/>
    </xf>
    <xf numFmtId="0" fontId="66" fillId="14" borderId="9" xfId="0" applyFont="1" applyFill="1" applyBorder="1" applyAlignment="1" applyProtection="1">
      <alignment horizontal="center" vertical="center" wrapText="1"/>
      <protection hidden="1"/>
    </xf>
    <xf numFmtId="0" fontId="67" fillId="6" borderId="4" xfId="0" applyFont="1" applyFill="1" applyBorder="1" applyAlignment="1" applyProtection="1">
      <alignment horizontal="center" vertical="center" wrapText="1"/>
      <protection hidden="1"/>
    </xf>
    <xf numFmtId="0" fontId="67" fillId="6" borderId="20" xfId="0" applyFont="1" applyFill="1" applyBorder="1" applyAlignment="1" applyProtection="1">
      <alignment horizontal="center" vertical="center" wrapText="1"/>
      <protection hidden="1"/>
    </xf>
    <xf numFmtId="0" fontId="67" fillId="6" borderId="2" xfId="0" applyFont="1" applyFill="1" applyBorder="1" applyAlignment="1" applyProtection="1">
      <alignment horizontal="center" vertical="center" wrapText="1"/>
      <protection hidden="1"/>
    </xf>
    <xf numFmtId="0" fontId="67" fillId="14" borderId="4" xfId="0" applyFont="1" applyFill="1" applyBorder="1" applyAlignment="1" applyProtection="1">
      <alignment horizontal="center" vertical="center" wrapText="1"/>
      <protection hidden="1"/>
    </xf>
    <xf numFmtId="0" fontId="67" fillId="14" borderId="20" xfId="0" applyFont="1" applyFill="1" applyBorder="1" applyAlignment="1" applyProtection="1">
      <alignment horizontal="center" vertical="center" wrapText="1"/>
      <protection hidden="1"/>
    </xf>
    <xf numFmtId="0" fontId="66" fillId="15" borderId="4" xfId="0" applyFont="1" applyFill="1" applyBorder="1" applyAlignment="1" applyProtection="1">
      <alignment horizontal="center" vertical="center" wrapText="1"/>
      <protection hidden="1"/>
    </xf>
    <xf numFmtId="0" fontId="66" fillId="15" borderId="20" xfId="0" applyFont="1" applyFill="1" applyBorder="1" applyAlignment="1" applyProtection="1">
      <alignment horizontal="center" vertical="center" wrapText="1"/>
      <protection hidden="1"/>
    </xf>
    <xf numFmtId="0" fontId="66" fillId="15" borderId="2" xfId="0" applyFont="1" applyFill="1" applyBorder="1" applyAlignment="1" applyProtection="1">
      <alignment horizontal="center" vertical="center" wrapText="1"/>
      <protection hidden="1"/>
    </xf>
    <xf numFmtId="0" fontId="66" fillId="6" borderId="8" xfId="0" applyFont="1" applyFill="1" applyBorder="1" applyAlignment="1" applyProtection="1">
      <alignment horizontal="center" vertical="center" wrapText="1"/>
      <protection hidden="1"/>
    </xf>
    <xf numFmtId="0" fontId="75" fillId="0" borderId="10" xfId="0" applyFont="1" applyBorder="1" applyAlignment="1" applyProtection="1">
      <protection hidden="1"/>
    </xf>
    <xf numFmtId="0" fontId="75" fillId="0" borderId="9" xfId="0" applyFont="1" applyBorder="1" applyAlignment="1" applyProtection="1">
      <protection hidden="1"/>
    </xf>
    <xf numFmtId="0" fontId="75" fillId="0" borderId="7" xfId="0" applyFont="1" applyBorder="1" applyAlignment="1" applyProtection="1">
      <protection hidden="1"/>
    </xf>
    <xf numFmtId="0" fontId="75" fillId="0" borderId="5" xfId="0" applyFont="1" applyBorder="1" applyAlignment="1" applyProtection="1">
      <protection hidden="1"/>
    </xf>
    <xf numFmtId="0" fontId="75" fillId="0" borderId="6" xfId="0" applyFont="1" applyBorder="1" applyAlignment="1" applyProtection="1">
      <protection hidden="1"/>
    </xf>
    <xf numFmtId="0" fontId="66" fillId="15" borderId="8" xfId="0" applyFont="1" applyFill="1" applyBorder="1" applyAlignment="1" applyProtection="1">
      <alignment horizontal="center" vertical="center" wrapText="1"/>
      <protection hidden="1"/>
    </xf>
    <xf numFmtId="0" fontId="66" fillId="15" borderId="9" xfId="0" applyFont="1" applyFill="1" applyBorder="1" applyAlignment="1" applyProtection="1">
      <alignment horizontal="center" vertical="center" wrapText="1"/>
      <protection hidden="1"/>
    </xf>
    <xf numFmtId="0" fontId="66" fillId="15" borderId="5" xfId="0" applyFont="1" applyFill="1" applyBorder="1" applyAlignment="1" applyProtection="1">
      <alignment horizontal="center" vertical="center" wrapText="1"/>
      <protection hidden="1"/>
    </xf>
    <xf numFmtId="0" fontId="66" fillId="6" borderId="9" xfId="0" applyFont="1" applyFill="1" applyBorder="1" applyAlignment="1" applyProtection="1">
      <alignment horizontal="center" vertical="center" wrapText="1"/>
      <protection hidden="1"/>
    </xf>
    <xf numFmtId="0" fontId="66" fillId="6" borderId="5" xfId="0" applyFont="1" applyFill="1" applyBorder="1" applyAlignment="1" applyProtection="1">
      <alignment horizontal="center" vertical="center" wrapText="1"/>
      <protection hidden="1"/>
    </xf>
    <xf numFmtId="0" fontId="66" fillId="6" borderId="4" xfId="0" applyFont="1" applyFill="1" applyBorder="1" applyAlignment="1" applyProtection="1">
      <alignment horizontal="center" vertical="center" wrapText="1"/>
      <protection hidden="1"/>
    </xf>
    <xf numFmtId="0" fontId="66" fillId="6" borderId="20" xfId="0" applyFont="1" applyFill="1" applyBorder="1" applyAlignment="1" applyProtection="1">
      <alignment horizontal="center" vertical="center" wrapText="1"/>
      <protection hidden="1"/>
    </xf>
    <xf numFmtId="0" fontId="66" fillId="6" borderId="2" xfId="0" applyFont="1" applyFill="1" applyBorder="1" applyAlignment="1" applyProtection="1">
      <alignment horizontal="center" vertical="center" wrapText="1"/>
      <protection hidden="1"/>
    </xf>
    <xf numFmtId="0" fontId="66" fillId="14" borderId="4" xfId="0" applyFont="1" applyFill="1" applyBorder="1" applyAlignment="1" applyProtection="1">
      <alignment horizontal="center" vertical="center" wrapText="1"/>
      <protection hidden="1"/>
    </xf>
    <xf numFmtId="0" fontId="66" fillId="14" borderId="20" xfId="0" applyFont="1" applyFill="1" applyBorder="1" applyAlignment="1" applyProtection="1">
      <alignment horizontal="center" vertical="center" wrapText="1"/>
      <protection hidden="1"/>
    </xf>
    <xf numFmtId="0" fontId="66" fillId="14" borderId="5" xfId="0" applyFont="1" applyFill="1" applyBorder="1" applyAlignment="1" applyProtection="1">
      <alignment horizontal="center" vertical="center" wrapText="1"/>
      <protection hidden="1"/>
    </xf>
    <xf numFmtId="0" fontId="67" fillId="14" borderId="2" xfId="0" applyFont="1" applyFill="1" applyBorder="1" applyAlignment="1" applyProtection="1">
      <alignment horizontal="center" vertical="center" wrapText="1"/>
      <protection hidden="1"/>
    </xf>
    <xf numFmtId="0" fontId="67" fillId="16" borderId="4" xfId="0" applyFont="1" applyFill="1" applyBorder="1" applyAlignment="1" applyProtection="1">
      <alignment horizontal="center" vertical="center" wrapText="1"/>
      <protection hidden="1"/>
    </xf>
    <xf numFmtId="0" fontId="67" fillId="16" borderId="20" xfId="0" applyFont="1" applyFill="1" applyBorder="1" applyAlignment="1" applyProtection="1">
      <alignment horizontal="center" vertical="center" wrapText="1"/>
      <protection hidden="1"/>
    </xf>
    <xf numFmtId="0" fontId="67" fillId="16" borderId="2" xfId="0" applyFont="1" applyFill="1" applyBorder="1" applyAlignment="1" applyProtection="1">
      <alignment horizontal="center" vertical="center" wrapText="1"/>
      <protection hidden="1"/>
    </xf>
    <xf numFmtId="165" fontId="87" fillId="8" borderId="14" xfId="0" applyNumberFormat="1" applyFont="1" applyFill="1" applyBorder="1" applyAlignment="1" applyProtection="1">
      <alignment horizontal="center" shrinkToFit="1"/>
      <protection hidden="1"/>
    </xf>
    <xf numFmtId="165" fontId="87" fillId="8" borderId="15" xfId="0" applyNumberFormat="1" applyFont="1" applyFill="1" applyBorder="1" applyAlignment="1" applyProtection="1">
      <alignment horizontal="center" shrinkToFit="1"/>
      <protection hidden="1"/>
    </xf>
    <xf numFmtId="165" fontId="87" fillId="7" borderId="14" xfId="0" applyNumberFormat="1" applyFont="1" applyFill="1" applyBorder="1" applyAlignment="1" applyProtection="1">
      <alignment horizontal="center" shrinkToFit="1"/>
      <protection hidden="1"/>
    </xf>
    <xf numFmtId="165" fontId="87" fillId="7" borderId="15" xfId="0" applyNumberFormat="1" applyFont="1" applyFill="1" applyBorder="1" applyAlignment="1" applyProtection="1">
      <alignment horizontal="center" shrinkToFit="1"/>
      <protection hidden="1"/>
    </xf>
    <xf numFmtId="38" fontId="87" fillId="7" borderId="14" xfId="0" applyNumberFormat="1" applyFont="1" applyFill="1" applyBorder="1" applyAlignment="1" applyProtection="1">
      <alignment horizontal="left" vertical="center" shrinkToFit="1"/>
      <protection hidden="1"/>
    </xf>
    <xf numFmtId="0" fontId="92" fillId="7" borderId="15" xfId="0" applyFont="1" applyFill="1" applyBorder="1" applyAlignment="1" applyProtection="1">
      <alignment horizontal="left" vertical="center" shrinkToFit="1"/>
      <protection hidden="1"/>
    </xf>
    <xf numFmtId="0" fontId="92" fillId="7" borderId="19" xfId="0" applyFont="1" applyFill="1" applyBorder="1" applyAlignment="1" applyProtection="1">
      <alignment horizontal="left" vertical="center" shrinkToFit="1"/>
      <protection hidden="1"/>
    </xf>
    <xf numFmtId="38" fontId="86" fillId="7" borderId="16" xfId="0" applyNumberFormat="1" applyFont="1" applyFill="1" applyBorder="1" applyAlignment="1" applyProtection="1">
      <protection hidden="1"/>
    </xf>
    <xf numFmtId="0" fontId="91" fillId="7" borderId="0" xfId="0" applyFont="1" applyFill="1" applyBorder="1" applyAlignment="1" applyProtection="1">
      <protection hidden="1"/>
    </xf>
    <xf numFmtId="0" fontId="91" fillId="7" borderId="18" xfId="0" applyFont="1" applyFill="1" applyBorder="1" applyAlignment="1" applyProtection="1">
      <protection hidden="1"/>
    </xf>
    <xf numFmtId="38" fontId="93" fillId="7" borderId="16" xfId="0" applyNumberFormat="1" applyFont="1" applyFill="1" applyBorder="1" applyAlignment="1" applyProtection="1">
      <alignment shrinkToFit="1"/>
      <protection hidden="1"/>
    </xf>
    <xf numFmtId="0" fontId="94" fillId="7" borderId="0" xfId="0" applyFont="1" applyFill="1" applyBorder="1" applyAlignment="1" applyProtection="1">
      <alignment shrinkToFit="1"/>
      <protection hidden="1"/>
    </xf>
    <xf numFmtId="0" fontId="94" fillId="7" borderId="18" xfId="0" applyFont="1" applyFill="1" applyBorder="1" applyAlignment="1" applyProtection="1">
      <alignment shrinkToFit="1"/>
      <protection hidden="1"/>
    </xf>
    <xf numFmtId="0" fontId="67" fillId="12" borderId="12" xfId="0" applyFont="1" applyFill="1" applyBorder="1" applyAlignment="1" applyProtection="1">
      <alignment horizontal="center" vertical="center" wrapText="1"/>
      <protection hidden="1"/>
    </xf>
    <xf numFmtId="0" fontId="67" fillId="12" borderId="11" xfId="0" applyFont="1" applyFill="1" applyBorder="1" applyAlignment="1" applyProtection="1">
      <alignment horizontal="center" vertical="center" wrapText="1"/>
      <protection hidden="1"/>
    </xf>
    <xf numFmtId="0" fontId="67" fillId="12" borderId="13" xfId="0" applyFont="1" applyFill="1" applyBorder="1" applyAlignment="1" applyProtection="1">
      <alignment horizontal="center" vertical="center" wrapText="1"/>
      <protection hidden="1"/>
    </xf>
    <xf numFmtId="0" fontId="83" fillId="12" borderId="12" xfId="0" applyFont="1" applyFill="1" applyBorder="1" applyAlignment="1" applyProtection="1">
      <alignment horizontal="center" vertical="center" wrapText="1"/>
      <protection hidden="1"/>
    </xf>
    <xf numFmtId="0" fontId="83" fillId="12" borderId="11" xfId="0" applyFont="1" applyFill="1" applyBorder="1" applyAlignment="1" applyProtection="1">
      <alignment horizontal="center" vertical="center" wrapText="1"/>
      <protection hidden="1"/>
    </xf>
    <xf numFmtId="0" fontId="83" fillId="12" borderId="13" xfId="0" applyFont="1" applyFill="1" applyBorder="1" applyAlignment="1" applyProtection="1">
      <alignment horizontal="center" vertical="center" wrapText="1"/>
      <protection hidden="1"/>
    </xf>
    <xf numFmtId="0" fontId="66" fillId="9" borderId="12" xfId="0" applyFont="1" applyFill="1" applyBorder="1" applyAlignment="1" applyProtection="1">
      <alignment horizontal="center" vertical="center" wrapText="1"/>
      <protection hidden="1"/>
    </xf>
    <xf numFmtId="0" fontId="66" fillId="9" borderId="11" xfId="0" applyFont="1" applyFill="1" applyBorder="1" applyAlignment="1" applyProtection="1">
      <alignment horizontal="center" vertical="center" wrapText="1"/>
      <protection hidden="1"/>
    </xf>
    <xf numFmtId="0" fontId="66" fillId="9" borderId="13" xfId="0" applyFont="1" applyFill="1" applyBorder="1" applyAlignment="1" applyProtection="1">
      <alignment horizontal="center" vertical="center" wrapText="1"/>
      <protection hidden="1"/>
    </xf>
  </cellXfs>
  <cellStyles count="3">
    <cellStyle name="Comma" xfId="2" builtinId="3"/>
    <cellStyle name="Normal" xfId="0" builtinId="0"/>
    <cellStyle name="Percent" xfId="1" builtinId="5"/>
  </cellStyles>
  <dxfs count="11"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1F5E7"/>
      <color rgb="FFFF0066"/>
      <color rgb="FFFFFF99"/>
      <color rgb="FF800000"/>
      <color rgb="FFFF00FF"/>
      <color rgb="FF0000FF"/>
      <color rgb="FF0033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436"/>
  <sheetViews>
    <sheetView tabSelected="1" view="pageBreakPreview" zoomScaleNormal="100" zoomScaleSheetLayoutView="100" workbookViewId="0">
      <pane ySplit="9" topLeftCell="A10" activePane="bottomLeft" state="frozen"/>
      <selection pane="bottomLeft" activeCell="U1" sqref="U1"/>
    </sheetView>
  </sheetViews>
  <sheetFormatPr defaultColWidth="7.625" defaultRowHeight="12" customHeight="1"/>
  <cols>
    <col min="1" max="1" width="5.875" style="110" customWidth="1"/>
    <col min="2" max="2" width="16.625" style="110" customWidth="1"/>
    <col min="3" max="4" width="8.625" style="105" customWidth="1"/>
    <col min="5" max="8" width="8.625" style="106" customWidth="1"/>
    <col min="9" max="10" width="8.625" style="107" customWidth="1"/>
    <col min="11" max="11" width="8.625" style="111" customWidth="1"/>
    <col min="12" max="17" width="8.625" style="105" customWidth="1"/>
    <col min="18" max="19" width="8.625" style="107" customWidth="1"/>
    <col min="20" max="20" width="8.625" style="112" customWidth="1"/>
    <col min="21" max="16384" width="7.625" style="21"/>
  </cols>
  <sheetData>
    <row r="1" spans="1:20" s="6" customFormat="1" ht="29.25" customHeight="1">
      <c r="A1" s="1" t="s">
        <v>926</v>
      </c>
      <c r="B1" s="2"/>
      <c r="C1" s="2"/>
      <c r="D1" s="2"/>
      <c r="E1" s="3"/>
      <c r="F1" s="3"/>
      <c r="G1" s="3"/>
      <c r="H1" s="3"/>
      <c r="I1" s="4"/>
      <c r="J1" s="4"/>
      <c r="K1" s="2"/>
      <c r="L1" s="2"/>
      <c r="M1" s="2"/>
      <c r="N1" s="2"/>
      <c r="O1" s="2"/>
      <c r="P1" s="2"/>
      <c r="Q1" s="2"/>
      <c r="R1" s="4"/>
      <c r="S1" s="4"/>
      <c r="T1" s="5"/>
    </row>
    <row r="2" spans="1:20" s="6" customFormat="1" ht="18.75" customHeight="1">
      <c r="A2" s="7" t="s">
        <v>0</v>
      </c>
      <c r="B2" s="8"/>
      <c r="C2" s="8"/>
      <c r="D2" s="9"/>
      <c r="E2" s="10"/>
      <c r="F2" s="10"/>
      <c r="G2" s="10"/>
      <c r="H2" s="10"/>
      <c r="I2" s="8"/>
      <c r="J2" s="8"/>
      <c r="K2" s="8"/>
      <c r="L2" s="9"/>
      <c r="M2" s="9"/>
      <c r="N2" s="9"/>
      <c r="O2" s="9"/>
      <c r="P2" s="9"/>
      <c r="Q2" s="9"/>
      <c r="R2" s="8"/>
      <c r="S2" s="8"/>
      <c r="T2" s="5"/>
    </row>
    <row r="3" spans="1:20" s="14" customFormat="1" ht="15.75" customHeight="1">
      <c r="A3" s="11" t="s">
        <v>1</v>
      </c>
      <c r="B3" s="12"/>
      <c r="C3" s="12"/>
      <c r="D3" s="13"/>
      <c r="E3" s="10"/>
      <c r="F3" s="10"/>
      <c r="G3" s="10"/>
      <c r="H3" s="10"/>
      <c r="I3" s="12"/>
      <c r="J3" s="12"/>
      <c r="K3" s="12"/>
      <c r="L3" s="13"/>
      <c r="M3" s="13"/>
      <c r="N3" s="13"/>
      <c r="O3" s="13"/>
      <c r="P3" s="13"/>
      <c r="Q3" s="13"/>
      <c r="R3" s="12"/>
      <c r="S3" s="12"/>
      <c r="T3" s="12"/>
    </row>
    <row r="4" spans="1:20" ht="8.25" customHeight="1">
      <c r="A4" s="15"/>
      <c r="B4" s="16"/>
      <c r="C4" s="17"/>
      <c r="D4" s="17"/>
      <c r="E4" s="18"/>
      <c r="F4" s="18"/>
      <c r="G4" s="18"/>
      <c r="H4" s="18"/>
      <c r="I4" s="19"/>
      <c r="J4" s="19"/>
      <c r="K4" s="16"/>
      <c r="L4" s="17"/>
      <c r="M4" s="17"/>
      <c r="N4" s="17"/>
      <c r="O4" s="17"/>
      <c r="P4" s="17"/>
      <c r="Q4" s="17"/>
      <c r="R4" s="19"/>
      <c r="S4" s="19"/>
      <c r="T4" s="20"/>
    </row>
    <row r="5" spans="1:20" s="22" customFormat="1" ht="12" customHeight="1">
      <c r="A5" s="463" t="s">
        <v>2</v>
      </c>
      <c r="B5" s="463" t="s">
        <v>3</v>
      </c>
      <c r="C5" s="469" t="s">
        <v>4</v>
      </c>
      <c r="D5" s="469" t="s">
        <v>5</v>
      </c>
      <c r="E5" s="469" t="s">
        <v>6</v>
      </c>
      <c r="F5" s="469" t="s">
        <v>7</v>
      </c>
      <c r="G5" s="469" t="s">
        <v>927</v>
      </c>
      <c r="H5" s="469" t="s">
        <v>930</v>
      </c>
      <c r="I5" s="466" t="s">
        <v>928</v>
      </c>
      <c r="J5" s="466" t="s">
        <v>929</v>
      </c>
      <c r="K5" s="466" t="s">
        <v>932</v>
      </c>
      <c r="L5" s="475" t="s">
        <v>8</v>
      </c>
      <c r="M5" s="475" t="s">
        <v>9</v>
      </c>
      <c r="N5" s="475" t="s">
        <v>10</v>
      </c>
      <c r="O5" s="475" t="s">
        <v>11</v>
      </c>
      <c r="P5" s="475" t="s">
        <v>931</v>
      </c>
      <c r="Q5" s="478" t="s">
        <v>933</v>
      </c>
      <c r="R5" s="472" t="s">
        <v>934</v>
      </c>
      <c r="S5" s="472" t="s">
        <v>935</v>
      </c>
      <c r="T5" s="472" t="s">
        <v>932</v>
      </c>
    </row>
    <row r="6" spans="1:20" s="22" customFormat="1" ht="12" customHeight="1">
      <c r="A6" s="464"/>
      <c r="B6" s="464"/>
      <c r="C6" s="470"/>
      <c r="D6" s="470"/>
      <c r="E6" s="470"/>
      <c r="F6" s="470"/>
      <c r="G6" s="470"/>
      <c r="H6" s="470"/>
      <c r="I6" s="467"/>
      <c r="J6" s="467"/>
      <c r="K6" s="467" t="s">
        <v>12</v>
      </c>
      <c r="L6" s="476"/>
      <c r="M6" s="476"/>
      <c r="N6" s="476"/>
      <c r="O6" s="476"/>
      <c r="P6" s="476"/>
      <c r="Q6" s="479"/>
      <c r="R6" s="473"/>
      <c r="S6" s="473"/>
      <c r="T6" s="473" t="s">
        <v>12</v>
      </c>
    </row>
    <row r="7" spans="1:20" s="22" customFormat="1" ht="12" customHeight="1">
      <c r="A7" s="464"/>
      <c r="B7" s="464"/>
      <c r="C7" s="470"/>
      <c r="D7" s="470"/>
      <c r="E7" s="470"/>
      <c r="F7" s="470"/>
      <c r="G7" s="470"/>
      <c r="H7" s="470"/>
      <c r="I7" s="467"/>
      <c r="J7" s="467"/>
      <c r="K7" s="467" t="s">
        <v>13</v>
      </c>
      <c r="L7" s="476"/>
      <c r="M7" s="476"/>
      <c r="N7" s="476"/>
      <c r="O7" s="476"/>
      <c r="P7" s="476"/>
      <c r="Q7" s="479"/>
      <c r="R7" s="473"/>
      <c r="S7" s="473"/>
      <c r="T7" s="473" t="s">
        <v>13</v>
      </c>
    </row>
    <row r="8" spans="1:20" s="22" customFormat="1" ht="12" customHeight="1">
      <c r="A8" s="465"/>
      <c r="B8" s="465"/>
      <c r="C8" s="471"/>
      <c r="D8" s="471"/>
      <c r="E8" s="471"/>
      <c r="F8" s="471"/>
      <c r="G8" s="471"/>
      <c r="H8" s="471"/>
      <c r="I8" s="468"/>
      <c r="J8" s="468"/>
      <c r="K8" s="468"/>
      <c r="L8" s="477"/>
      <c r="M8" s="477"/>
      <c r="N8" s="477"/>
      <c r="O8" s="477"/>
      <c r="P8" s="477"/>
      <c r="Q8" s="480"/>
      <c r="R8" s="474"/>
      <c r="S8" s="474"/>
      <c r="T8" s="474"/>
    </row>
    <row r="9" spans="1:20" ht="12.75" customHeight="1">
      <c r="A9" s="355"/>
      <c r="B9" s="356"/>
      <c r="C9" s="356"/>
      <c r="D9" s="356"/>
      <c r="E9" s="357"/>
      <c r="F9" s="357"/>
      <c r="G9" s="357"/>
      <c r="H9" s="357"/>
      <c r="I9" s="358"/>
      <c r="J9" s="358"/>
      <c r="K9" s="359"/>
      <c r="L9" s="355"/>
      <c r="M9" s="356"/>
      <c r="N9" s="356"/>
      <c r="O9" s="356"/>
      <c r="P9" s="356"/>
      <c r="Q9" s="356"/>
      <c r="R9" s="358"/>
      <c r="S9" s="358"/>
      <c r="T9" s="360"/>
    </row>
    <row r="10" spans="1:20" ht="13.15" customHeight="1">
      <c r="A10" s="23" t="s">
        <v>14</v>
      </c>
      <c r="B10" s="24"/>
      <c r="C10" s="25"/>
      <c r="D10" s="25"/>
      <c r="E10" s="26"/>
      <c r="F10" s="26"/>
      <c r="G10" s="26"/>
      <c r="H10" s="26"/>
      <c r="I10" s="27"/>
      <c r="J10" s="27"/>
      <c r="K10" s="28"/>
      <c r="L10" s="29"/>
      <c r="M10" s="29"/>
      <c r="N10" s="29"/>
      <c r="O10" s="29"/>
      <c r="P10" s="29"/>
      <c r="Q10" s="29"/>
      <c r="R10" s="30"/>
      <c r="S10" s="30"/>
      <c r="T10" s="31"/>
    </row>
    <row r="11" spans="1:20" ht="13.15" customHeight="1">
      <c r="A11" s="32" t="s">
        <v>15</v>
      </c>
      <c r="B11" s="24" t="s">
        <v>16</v>
      </c>
      <c r="C11" s="33">
        <v>30101</v>
      </c>
      <c r="D11" s="34">
        <f>'KOTIS-from World'!C5</f>
        <v>23079</v>
      </c>
      <c r="E11" s="34">
        <f>'KOTIS-from World'!D5</f>
        <v>22661</v>
      </c>
      <c r="F11" s="34">
        <f>'KOTIS-from World'!E5</f>
        <v>18590</v>
      </c>
      <c r="G11" s="34">
        <f>'KOTIS-from World'!F5</f>
        <v>8779</v>
      </c>
      <c r="H11" s="34">
        <f>'KOTIS-from World'!G5</f>
        <v>13260</v>
      </c>
      <c r="I11" s="34">
        <f>'KOTIS-from World'!H5</f>
        <v>1316</v>
      </c>
      <c r="J11" s="35">
        <f>'KOTIS-from World'!I5</f>
        <v>694</v>
      </c>
      <c r="K11" s="422">
        <f>IF(I11&gt;0, (J11-I11)/I11, "n/a ")</f>
        <v>-0.47264437689969607</v>
      </c>
      <c r="L11" s="33">
        <v>23507</v>
      </c>
      <c r="M11" s="34">
        <f>'KOTIS-from the U.S.'!C5</f>
        <v>17328</v>
      </c>
      <c r="N11" s="34">
        <f>'KOTIS-from the U.S.'!D5</f>
        <v>18285</v>
      </c>
      <c r="O11" s="34">
        <f>'KOTIS-from the U.S.'!E5</f>
        <v>13886</v>
      </c>
      <c r="P11" s="34">
        <f>'KOTIS-from the U.S.'!F5</f>
        <v>3963</v>
      </c>
      <c r="Q11" s="34">
        <f>'KOTIS-from the U.S.'!G5</f>
        <v>6897</v>
      </c>
      <c r="R11" s="34">
        <f>'KOTIS-from the U.S.'!H5</f>
        <v>776</v>
      </c>
      <c r="S11" s="35">
        <f>'KOTIS-from the U.S.'!I5</f>
        <v>0</v>
      </c>
      <c r="T11" s="422">
        <f t="shared" ref="T11:T16" si="0">IF(R11&gt;0, (S11-R11)/R11, "n/a ")</f>
        <v>-1</v>
      </c>
    </row>
    <row r="12" spans="1:20" ht="13.15" customHeight="1">
      <c r="A12" s="32" t="s">
        <v>17</v>
      </c>
      <c r="B12" s="24" t="s">
        <v>18</v>
      </c>
      <c r="C12" s="33">
        <v>988</v>
      </c>
      <c r="D12" s="34">
        <f>'KOTIS-from World'!C6</f>
        <v>960</v>
      </c>
      <c r="E12" s="34">
        <f>'KOTIS-from World'!D6</f>
        <v>851</v>
      </c>
      <c r="F12" s="34">
        <f>'KOTIS-from World'!E6</f>
        <v>432</v>
      </c>
      <c r="G12" s="34">
        <f>'KOTIS-from World'!F6</f>
        <v>475</v>
      </c>
      <c r="H12" s="34">
        <f>'KOTIS-from World'!G6</f>
        <v>413</v>
      </c>
      <c r="I12" s="34">
        <f>'KOTIS-from World'!H6</f>
        <v>0</v>
      </c>
      <c r="J12" s="35">
        <f>'KOTIS-from World'!I6</f>
        <v>0</v>
      </c>
      <c r="K12" s="422" t="str">
        <f t="shared" ref="K12:K16" si="1">IF(I12&gt;0, (J12-I12)/I12, "n/a ")</f>
        <v xml:space="preserve">n/a </v>
      </c>
      <c r="L12" s="33">
        <v>481</v>
      </c>
      <c r="M12" s="34">
        <f>'KOTIS-from the U.S.'!C6</f>
        <v>241</v>
      </c>
      <c r="N12" s="34">
        <f>'KOTIS-from the U.S.'!D6</f>
        <v>0</v>
      </c>
      <c r="O12" s="34">
        <f>'KOTIS-from the U.S.'!E6</f>
        <v>432</v>
      </c>
      <c r="P12" s="34">
        <f>'KOTIS-from the U.S.'!F6</f>
        <v>475</v>
      </c>
      <c r="Q12" s="34">
        <f>'KOTIS-from the U.S.'!G6</f>
        <v>213</v>
      </c>
      <c r="R12" s="34">
        <f>'KOTIS-from the U.S.'!H6</f>
        <v>0</v>
      </c>
      <c r="S12" s="35">
        <f>'KOTIS-from the U.S.'!I6</f>
        <v>0</v>
      </c>
      <c r="T12" s="422" t="str">
        <f t="shared" si="0"/>
        <v xml:space="preserve">n/a </v>
      </c>
    </row>
    <row r="13" spans="1:20" ht="13.15" customHeight="1">
      <c r="A13" s="32" t="s">
        <v>19</v>
      </c>
      <c r="B13" s="24" t="s">
        <v>20</v>
      </c>
      <c r="C13" s="33">
        <v>8215</v>
      </c>
      <c r="D13" s="34">
        <f>'KOTIS-from World'!C7</f>
        <v>4091</v>
      </c>
      <c r="E13" s="34">
        <f>'KOTIS-from World'!D7</f>
        <v>2050</v>
      </c>
      <c r="F13" s="34">
        <f>'KOTIS-from World'!E7</f>
        <v>1707</v>
      </c>
      <c r="G13" s="34">
        <f>'KOTIS-from World'!F7</f>
        <v>3462</v>
      </c>
      <c r="H13" s="34">
        <f>'KOTIS-from World'!G7</f>
        <v>3157</v>
      </c>
      <c r="I13" s="34">
        <f>'KOTIS-from World'!H7</f>
        <v>0</v>
      </c>
      <c r="J13" s="35">
        <f>'KOTIS-from World'!I7</f>
        <v>0</v>
      </c>
      <c r="K13" s="422" t="str">
        <f t="shared" si="1"/>
        <v xml:space="preserve">n/a </v>
      </c>
      <c r="L13" s="33">
        <v>485</v>
      </c>
      <c r="M13" s="34">
        <f>'KOTIS-from the U.S.'!C7</f>
        <v>367</v>
      </c>
      <c r="N13" s="34">
        <f>'KOTIS-from the U.S.'!D7</f>
        <v>435</v>
      </c>
      <c r="O13" s="34">
        <f>'KOTIS-from the U.S.'!E7</f>
        <v>83</v>
      </c>
      <c r="P13" s="34">
        <f>'KOTIS-from the U.S.'!F7</f>
        <v>445</v>
      </c>
      <c r="Q13" s="34">
        <f>'KOTIS-from the U.S.'!G7</f>
        <v>95</v>
      </c>
      <c r="R13" s="34">
        <f>'KOTIS-from the U.S.'!H7</f>
        <v>0</v>
      </c>
      <c r="S13" s="35">
        <f>'KOTIS-from the U.S.'!I7</f>
        <v>0</v>
      </c>
      <c r="T13" s="422" t="str">
        <f t="shared" si="0"/>
        <v xml:space="preserve">n/a </v>
      </c>
    </row>
    <row r="14" spans="1:20" ht="13.15" customHeight="1">
      <c r="A14" s="32" t="s">
        <v>21</v>
      </c>
      <c r="B14" s="24" t="s">
        <v>22</v>
      </c>
      <c r="C14" s="33">
        <v>0</v>
      </c>
      <c r="D14" s="34">
        <f>'KOTIS-from World'!C8</f>
        <v>1023</v>
      </c>
      <c r="E14" s="34">
        <f>'KOTIS-from World'!D8</f>
        <v>0</v>
      </c>
      <c r="F14" s="34">
        <f>'KOTIS-from World'!E8</f>
        <v>0</v>
      </c>
      <c r="G14" s="34">
        <f>'KOTIS-from World'!F8</f>
        <v>0</v>
      </c>
      <c r="H14" s="34">
        <f>'KOTIS-from World'!G8</f>
        <v>5</v>
      </c>
      <c r="I14" s="34">
        <f>'KOTIS-from World'!H8</f>
        <v>0</v>
      </c>
      <c r="J14" s="35">
        <f>'KOTIS-from World'!I8</f>
        <v>0</v>
      </c>
      <c r="K14" s="422" t="str">
        <f t="shared" si="1"/>
        <v xml:space="preserve">n/a </v>
      </c>
      <c r="L14" s="33">
        <v>0</v>
      </c>
      <c r="M14" s="34">
        <f>'KOTIS-from the U.S.'!C8</f>
        <v>0</v>
      </c>
      <c r="N14" s="34">
        <f>'KOTIS-from the U.S.'!D8</f>
        <v>0</v>
      </c>
      <c r="O14" s="34">
        <f>'KOTIS-from the U.S.'!E8</f>
        <v>0</v>
      </c>
      <c r="P14" s="34">
        <f>'KOTIS-from the U.S.'!F8</f>
        <v>0</v>
      </c>
      <c r="Q14" s="34">
        <f>'KOTIS-from the U.S.'!G8</f>
        <v>0</v>
      </c>
      <c r="R14" s="34">
        <f>'KOTIS-from the U.S.'!H8</f>
        <v>0</v>
      </c>
      <c r="S14" s="35">
        <f>'KOTIS-from the U.S.'!I8</f>
        <v>0</v>
      </c>
      <c r="T14" s="422" t="str">
        <f t="shared" si="0"/>
        <v xml:space="preserve">n/a </v>
      </c>
    </row>
    <row r="15" spans="1:20" ht="13.15" customHeight="1">
      <c r="A15" s="32" t="s">
        <v>23</v>
      </c>
      <c r="B15" s="24" t="s">
        <v>24</v>
      </c>
      <c r="C15" s="33">
        <v>24130</v>
      </c>
      <c r="D15" s="34">
        <f>'KOTIS-from World'!C9</f>
        <v>12409</v>
      </c>
      <c r="E15" s="34">
        <f>'KOTIS-from World'!D9</f>
        <v>11852</v>
      </c>
      <c r="F15" s="34">
        <f>'KOTIS-from World'!E9</f>
        <v>11884</v>
      </c>
      <c r="G15" s="34">
        <f>'KOTIS-from World'!F9</f>
        <v>13561</v>
      </c>
      <c r="H15" s="34">
        <f>'KOTIS-from World'!G9</f>
        <v>11103</v>
      </c>
      <c r="I15" s="34">
        <f>'KOTIS-from World'!H9</f>
        <v>1044</v>
      </c>
      <c r="J15" s="35">
        <f>'KOTIS-from World'!I9</f>
        <v>2863</v>
      </c>
      <c r="K15" s="422">
        <f t="shared" si="1"/>
        <v>1.7423371647509578</v>
      </c>
      <c r="L15" s="33">
        <v>9102</v>
      </c>
      <c r="M15" s="34">
        <f>'KOTIS-from the U.S.'!C9</f>
        <v>6156</v>
      </c>
      <c r="N15" s="34">
        <f>'KOTIS-from the U.S.'!D9</f>
        <v>3095</v>
      </c>
      <c r="O15" s="34">
        <f>'KOTIS-from the U.S.'!E9</f>
        <v>5675</v>
      </c>
      <c r="P15" s="34">
        <f>'KOTIS-from the U.S.'!F9</f>
        <v>9817</v>
      </c>
      <c r="Q15" s="34">
        <f>'KOTIS-from the U.S.'!G9</f>
        <v>9913</v>
      </c>
      <c r="R15" s="34">
        <f>'KOTIS-from the U.S.'!H9</f>
        <v>1044</v>
      </c>
      <c r="S15" s="35">
        <f>'KOTIS-from the U.S.'!I9</f>
        <v>966</v>
      </c>
      <c r="T15" s="422">
        <f t="shared" si="0"/>
        <v>-7.4712643678160925E-2</v>
      </c>
    </row>
    <row r="16" spans="1:20" ht="13.15" customHeight="1">
      <c r="A16" s="32" t="s">
        <v>25</v>
      </c>
      <c r="B16" s="24" t="s">
        <v>26</v>
      </c>
      <c r="C16" s="33">
        <v>26834</v>
      </c>
      <c r="D16" s="34">
        <f>'KOTIS-from World'!C10</f>
        <v>32080</v>
      </c>
      <c r="E16" s="34">
        <f>'KOTIS-from World'!D10</f>
        <v>31506</v>
      </c>
      <c r="F16" s="34">
        <f>'KOTIS-from World'!E10</f>
        <v>36924</v>
      </c>
      <c r="G16" s="34">
        <f>'KOTIS-from World'!F10</f>
        <v>41195</v>
      </c>
      <c r="H16" s="34">
        <f>'KOTIS-from World'!G10</f>
        <v>38636</v>
      </c>
      <c r="I16" s="34">
        <f>'KOTIS-from World'!H10</f>
        <v>2441</v>
      </c>
      <c r="J16" s="35">
        <f>'KOTIS-from World'!I10</f>
        <v>4595</v>
      </c>
      <c r="K16" s="422">
        <f t="shared" si="1"/>
        <v>0.88242523555919705</v>
      </c>
      <c r="L16" s="33">
        <v>3670</v>
      </c>
      <c r="M16" s="34">
        <f>'KOTIS-from the U.S.'!C10</f>
        <v>5574</v>
      </c>
      <c r="N16" s="34">
        <f>'KOTIS-from the U.S.'!D10</f>
        <v>5251</v>
      </c>
      <c r="O16" s="34">
        <f>'KOTIS-from the U.S.'!E10</f>
        <v>6242</v>
      </c>
      <c r="P16" s="34">
        <f>'KOTIS-from the U.S.'!F10</f>
        <v>7999</v>
      </c>
      <c r="Q16" s="34">
        <f>'KOTIS-from the U.S.'!G10</f>
        <v>9158</v>
      </c>
      <c r="R16" s="34">
        <f>'KOTIS-from the U.S.'!H10</f>
        <v>366</v>
      </c>
      <c r="S16" s="35">
        <f>'KOTIS-from the U.S.'!I10</f>
        <v>493</v>
      </c>
      <c r="T16" s="422">
        <f t="shared" si="0"/>
        <v>0.34699453551912568</v>
      </c>
    </row>
    <row r="17" spans="1:20" s="40" customFormat="1" ht="13.15" customHeight="1">
      <c r="A17" s="36"/>
      <c r="B17" s="37" t="s">
        <v>27</v>
      </c>
      <c r="C17" s="38">
        <f t="shared" ref="C17:H17" si="2">SUM(C11:C16)</f>
        <v>90268</v>
      </c>
      <c r="D17" s="38">
        <f t="shared" si="2"/>
        <v>73642</v>
      </c>
      <c r="E17" s="38">
        <f t="shared" si="2"/>
        <v>68920</v>
      </c>
      <c r="F17" s="38">
        <f t="shared" si="2"/>
        <v>69537</v>
      </c>
      <c r="G17" s="38">
        <f t="shared" si="2"/>
        <v>67472</v>
      </c>
      <c r="H17" s="38">
        <f t="shared" si="2"/>
        <v>66574</v>
      </c>
      <c r="I17" s="39">
        <f t="shared" ref="I17" si="3">SUM(I11:I16)</f>
        <v>4801</v>
      </c>
      <c r="J17" s="39">
        <f t="shared" ref="J17" si="4">SUM(J11:J16)</f>
        <v>8152</v>
      </c>
      <c r="K17" s="423">
        <f>(J17-I17)/I17</f>
        <v>0.6979795875859196</v>
      </c>
      <c r="L17" s="38">
        <f t="shared" ref="L17:S17" si="5">SUM(L11:L16)</f>
        <v>37245</v>
      </c>
      <c r="M17" s="38">
        <f t="shared" si="5"/>
        <v>29666</v>
      </c>
      <c r="N17" s="38">
        <f t="shared" si="5"/>
        <v>27066</v>
      </c>
      <c r="O17" s="38">
        <f t="shared" si="5"/>
        <v>26318</v>
      </c>
      <c r="P17" s="38">
        <f t="shared" si="5"/>
        <v>22699</v>
      </c>
      <c r="Q17" s="38">
        <f t="shared" si="5"/>
        <v>26276</v>
      </c>
      <c r="R17" s="39">
        <f t="shared" si="5"/>
        <v>2186</v>
      </c>
      <c r="S17" s="39">
        <f t="shared" si="5"/>
        <v>1459</v>
      </c>
      <c r="T17" s="423">
        <f>(S17-R17)/R17</f>
        <v>-0.33257090576395243</v>
      </c>
    </row>
    <row r="18" spans="1:20" s="40" customFormat="1" ht="13.15" customHeight="1">
      <c r="A18" s="23"/>
      <c r="B18" s="41" t="s">
        <v>28</v>
      </c>
      <c r="C18" s="42"/>
      <c r="D18" s="42">
        <f>(D17-C17)/C17</f>
        <v>-0.18418487171533654</v>
      </c>
      <c r="E18" s="42">
        <f t="shared" ref="E18:F18" si="6">(E17-D17)/D17</f>
        <v>-6.4121017897395508E-2</v>
      </c>
      <c r="F18" s="42">
        <f t="shared" si="6"/>
        <v>8.9524085896691818E-3</v>
      </c>
      <c r="G18" s="42">
        <f>(G17-F17)/F17</f>
        <v>-2.9696420610610178E-2</v>
      </c>
      <c r="H18" s="42">
        <f>(H17-G17)/G17</f>
        <v>-1.3309224567227888E-2</v>
      </c>
      <c r="I18" s="43"/>
      <c r="J18" s="43"/>
      <c r="K18" s="424"/>
      <c r="L18" s="45"/>
      <c r="M18" s="45">
        <f t="shared" ref="M18" si="7">IF(L17&gt;0,(M17-L17)/L17,"n/a")</f>
        <v>-0.20349040139616056</v>
      </c>
      <c r="N18" s="45">
        <f t="shared" ref="N18" si="8">IF(M17&gt;0,(N17-M17)/M17,"n/a")</f>
        <v>-8.7642418930762495E-2</v>
      </c>
      <c r="O18" s="45">
        <f t="shared" ref="O18" si="9">IF(N17&gt;0,(O17-N17)/N17,"n/a")</f>
        <v>-2.7636148673612651E-2</v>
      </c>
      <c r="P18" s="45">
        <f t="shared" ref="P18" si="10">IF(O17&gt;0,(P17-O17)/O17,"n/a")</f>
        <v>-0.13751044912227373</v>
      </c>
      <c r="Q18" s="45">
        <f t="shared" ref="Q18" si="11">IF(P17&gt;0,(Q17-P17)/P17,"n/a")</f>
        <v>0.15758403453896647</v>
      </c>
      <c r="R18" s="46"/>
      <c r="S18" s="47"/>
      <c r="T18" s="424"/>
    </row>
    <row r="19" spans="1:20" s="22" customFormat="1" ht="13.15" customHeight="1">
      <c r="A19" s="49"/>
      <c r="B19" s="50" t="s">
        <v>29</v>
      </c>
      <c r="C19" s="51"/>
      <c r="D19" s="52"/>
      <c r="E19" s="52"/>
      <c r="F19" s="52"/>
      <c r="G19" s="52"/>
      <c r="H19" s="52"/>
      <c r="I19" s="53"/>
      <c r="J19" s="53"/>
      <c r="K19" s="424"/>
      <c r="L19" s="54">
        <f>L17/C17</f>
        <v>0.41260468826162094</v>
      </c>
      <c r="M19" s="54">
        <f t="shared" ref="M19:Q19" si="12">M17/D17</f>
        <v>0.40284077021265041</v>
      </c>
      <c r="N19" s="54">
        <f t="shared" si="12"/>
        <v>0.39271619268717356</v>
      </c>
      <c r="O19" s="54">
        <f t="shared" si="12"/>
        <v>0.37847476882810588</v>
      </c>
      <c r="P19" s="54">
        <f t="shared" si="12"/>
        <v>0.33642103391036282</v>
      </c>
      <c r="Q19" s="54">
        <f t="shared" si="12"/>
        <v>0.39468861717787723</v>
      </c>
      <c r="R19" s="55">
        <f t="shared" ref="R19:S19" si="13">R17/I17</f>
        <v>0.45532180795667571</v>
      </c>
      <c r="S19" s="55">
        <f t="shared" si="13"/>
        <v>0.17897448478900882</v>
      </c>
      <c r="T19" s="424"/>
    </row>
    <row r="20" spans="1:20" ht="13.15" customHeight="1">
      <c r="A20" s="23"/>
      <c r="B20" s="24"/>
      <c r="C20" s="33"/>
      <c r="D20" s="33"/>
      <c r="E20" s="33"/>
      <c r="F20" s="33"/>
      <c r="G20" s="33"/>
      <c r="H20" s="33"/>
      <c r="I20" s="35"/>
      <c r="J20" s="35"/>
      <c r="K20" s="422"/>
      <c r="L20" s="33"/>
      <c r="M20" s="33"/>
      <c r="N20" s="33"/>
      <c r="O20" s="33"/>
      <c r="P20" s="33"/>
      <c r="Q20" s="33"/>
      <c r="R20" s="35"/>
      <c r="S20" s="35"/>
      <c r="T20" s="422"/>
    </row>
    <row r="21" spans="1:20" ht="13.15" customHeight="1">
      <c r="A21" s="23" t="s">
        <v>30</v>
      </c>
      <c r="B21" s="24"/>
      <c r="C21" s="33"/>
      <c r="D21" s="33"/>
      <c r="E21" s="33"/>
      <c r="F21" s="33"/>
      <c r="G21" s="33"/>
      <c r="H21" s="33"/>
      <c r="I21" s="35"/>
      <c r="J21" s="35"/>
      <c r="K21" s="422"/>
      <c r="L21" s="33"/>
      <c r="M21" s="33"/>
      <c r="N21" s="33"/>
      <c r="O21" s="33"/>
      <c r="P21" s="33"/>
      <c r="Q21" s="33"/>
      <c r="R21" s="35"/>
      <c r="S21" s="35"/>
      <c r="T21" s="422"/>
    </row>
    <row r="22" spans="1:20" ht="13.15" customHeight="1">
      <c r="A22" s="32" t="s">
        <v>31</v>
      </c>
      <c r="B22" s="24" t="s">
        <v>32</v>
      </c>
      <c r="C22" s="33">
        <v>719892</v>
      </c>
      <c r="D22" s="34">
        <f>'KOTIS-from World'!C11</f>
        <v>865365</v>
      </c>
      <c r="E22" s="34">
        <f>'KOTIS-from World'!D11</f>
        <v>868107</v>
      </c>
      <c r="F22" s="34">
        <f>'KOTIS-from World'!E11</f>
        <v>978941</v>
      </c>
      <c r="G22" s="34">
        <f>'KOTIS-from World'!F11</f>
        <v>1425140</v>
      </c>
      <c r="H22" s="34">
        <f>'KOTIS-from World'!G11</f>
        <v>1372030</v>
      </c>
      <c r="I22" s="34">
        <f>'KOTIS-from World'!H11</f>
        <v>154518</v>
      </c>
      <c r="J22" s="35">
        <f>'KOTIS-from World'!I11</f>
        <v>106447</v>
      </c>
      <c r="K22" s="422">
        <f>IF(I22&gt;0, (J22-I22)/I22, "n/a ")</f>
        <v>-0.31110291357641179</v>
      </c>
      <c r="L22" s="33">
        <v>392488</v>
      </c>
      <c r="M22" s="34">
        <f>'KOTIS-from the U.S.'!C11</f>
        <v>507653</v>
      </c>
      <c r="N22" s="34">
        <f>'KOTIS-from the U.S.'!D11</f>
        <v>539776</v>
      </c>
      <c r="O22" s="34">
        <f>'KOTIS-from the U.S.'!E11</f>
        <v>622269</v>
      </c>
      <c r="P22" s="34">
        <f>'KOTIS-from the U.S.'!F11</f>
        <v>947625</v>
      </c>
      <c r="Q22" s="34">
        <f>'KOTIS-from the U.S.'!G11</f>
        <v>898599</v>
      </c>
      <c r="R22" s="34">
        <f>'KOTIS-from the U.S.'!H11</f>
        <v>96678</v>
      </c>
      <c r="S22" s="35">
        <f>'KOTIS-from the U.S.'!I11</f>
        <v>66698</v>
      </c>
      <c r="T22" s="422">
        <f>IF(R22&gt;0, (S22-R22)/R22, "n/a ")</f>
        <v>-0.31010157429818574</v>
      </c>
    </row>
    <row r="23" spans="1:20" ht="13.15" customHeight="1">
      <c r="A23" s="32" t="s">
        <v>33</v>
      </c>
      <c r="B23" s="24" t="s">
        <v>34</v>
      </c>
      <c r="C23" s="33">
        <v>1543344</v>
      </c>
      <c r="D23" s="34">
        <f>'KOTIS-from World'!C12</f>
        <v>1826558</v>
      </c>
      <c r="E23" s="34">
        <f>'KOTIS-from World'!D12</f>
        <v>2055264</v>
      </c>
      <c r="F23" s="34">
        <f>'KOTIS-from World'!E12</f>
        <v>1917103</v>
      </c>
      <c r="G23" s="34">
        <f>'KOTIS-from World'!F12</f>
        <v>2134855</v>
      </c>
      <c r="H23" s="34">
        <f>'KOTIS-from World'!G12</f>
        <v>2866495</v>
      </c>
      <c r="I23" s="34">
        <f>'KOTIS-from World'!H12</f>
        <v>334753</v>
      </c>
      <c r="J23" s="35">
        <f>'KOTIS-from World'!I12</f>
        <v>312517</v>
      </c>
      <c r="K23" s="422">
        <f>IF(I23&gt;0, (J23-I23)/I23, "n/a ")</f>
        <v>-6.6425095518188038E-2</v>
      </c>
      <c r="L23" s="33">
        <v>784766</v>
      </c>
      <c r="M23" s="34">
        <f>'KOTIS-from the U.S.'!C12</f>
        <v>1040393</v>
      </c>
      <c r="N23" s="34">
        <f>'KOTIS-from the U.S.'!D12</f>
        <v>1205672</v>
      </c>
      <c r="O23" s="34">
        <f>'KOTIS-from the U.S.'!E12</f>
        <v>1109565</v>
      </c>
      <c r="P23" s="34">
        <f>'KOTIS-from the U.S.'!F12</f>
        <v>1145513</v>
      </c>
      <c r="Q23" s="34">
        <f>'KOTIS-from the U.S.'!G12</f>
        <v>1642385</v>
      </c>
      <c r="R23" s="34">
        <f>'KOTIS-from the U.S.'!H12</f>
        <v>173962</v>
      </c>
      <c r="S23" s="35">
        <f>'KOTIS-from the U.S.'!I12</f>
        <v>181839</v>
      </c>
      <c r="T23" s="422">
        <f>IF(R23&gt;0, (S23-R23)/R23, "n/a ")</f>
        <v>4.528000367896437E-2</v>
      </c>
    </row>
    <row r="24" spans="1:20" ht="13.15" customHeight="1">
      <c r="A24" s="56"/>
      <c r="B24" s="57" t="s">
        <v>35</v>
      </c>
      <c r="C24" s="58">
        <f t="shared" ref="C24:H24" si="14">C22+C23</f>
        <v>2263236</v>
      </c>
      <c r="D24" s="58">
        <f t="shared" si="14"/>
        <v>2691923</v>
      </c>
      <c r="E24" s="58">
        <f t="shared" si="14"/>
        <v>2923371</v>
      </c>
      <c r="F24" s="58">
        <f t="shared" si="14"/>
        <v>2896044</v>
      </c>
      <c r="G24" s="58">
        <f t="shared" si="14"/>
        <v>3559995</v>
      </c>
      <c r="H24" s="58">
        <f t="shared" si="14"/>
        <v>4238525</v>
      </c>
      <c r="I24" s="59">
        <f t="shared" ref="I24" si="15">I22+I23</f>
        <v>489271</v>
      </c>
      <c r="J24" s="59">
        <f t="shared" ref="J24" si="16">J22+J23</f>
        <v>418964</v>
      </c>
      <c r="K24" s="427">
        <f>(J24-I24)/I24</f>
        <v>-0.14369746009880005</v>
      </c>
      <c r="L24" s="58">
        <f t="shared" ref="L24:Q24" si="17">L22+L23</f>
        <v>1177254</v>
      </c>
      <c r="M24" s="58">
        <f t="shared" si="17"/>
        <v>1548046</v>
      </c>
      <c r="N24" s="58">
        <f t="shared" si="17"/>
        <v>1745448</v>
      </c>
      <c r="O24" s="58">
        <f t="shared" si="17"/>
        <v>1731834</v>
      </c>
      <c r="P24" s="58">
        <f t="shared" si="17"/>
        <v>2093138</v>
      </c>
      <c r="Q24" s="58">
        <f t="shared" si="17"/>
        <v>2540984</v>
      </c>
      <c r="R24" s="59">
        <f t="shared" ref="R24" si="18">R22+R23</f>
        <v>270640</v>
      </c>
      <c r="S24" s="59">
        <f t="shared" ref="S24" si="19">S22+S23</f>
        <v>248537</v>
      </c>
      <c r="T24" s="427">
        <f>IF(R24&gt;0, (S24-R24)/R24, "n/a ")</f>
        <v>-8.1669376293230858E-2</v>
      </c>
    </row>
    <row r="25" spans="1:20" ht="13.15" customHeight="1">
      <c r="A25" s="32"/>
      <c r="B25" s="24"/>
      <c r="C25" s="33"/>
      <c r="D25" s="33"/>
      <c r="E25" s="33"/>
      <c r="F25" s="33"/>
      <c r="G25" s="33"/>
      <c r="H25" s="33"/>
      <c r="I25" s="35"/>
      <c r="J25" s="35"/>
      <c r="K25" s="422"/>
      <c r="L25" s="33"/>
      <c r="M25" s="33"/>
      <c r="N25" s="33"/>
      <c r="O25" s="33"/>
      <c r="P25" s="33"/>
      <c r="Q25" s="33"/>
      <c r="R25" s="35"/>
      <c r="S25" s="35"/>
      <c r="T25" s="422"/>
    </row>
    <row r="26" spans="1:20" ht="13.15" customHeight="1">
      <c r="A26" s="60" t="s">
        <v>36</v>
      </c>
      <c r="B26" s="61" t="s">
        <v>37</v>
      </c>
      <c r="C26" s="33">
        <v>1527159</v>
      </c>
      <c r="D26" s="34">
        <f>'KOTIS-from World'!C13</f>
        <v>1733568</v>
      </c>
      <c r="E26" s="34">
        <f>'KOTIS-from World'!D13</f>
        <v>1599647</v>
      </c>
      <c r="F26" s="34">
        <f>'KOTIS-from World'!E13</f>
        <v>1382381</v>
      </c>
      <c r="G26" s="34">
        <f>'KOTIS-from World'!F13</f>
        <v>1718154</v>
      </c>
      <c r="H26" s="34">
        <f>'KOTIS-from World'!G13</f>
        <v>2034320</v>
      </c>
      <c r="I26" s="34">
        <f>'KOTIS-from World'!H13</f>
        <v>181790</v>
      </c>
      <c r="J26" s="35">
        <f>'KOTIS-from World'!I13</f>
        <v>150873</v>
      </c>
      <c r="K26" s="422">
        <f t="shared" ref="K26:K33" si="20">IF(I26&gt;0, (J26-I26)/I26, "n/a ")</f>
        <v>-0.1700698608284284</v>
      </c>
      <c r="L26" s="33">
        <v>402375</v>
      </c>
      <c r="M26" s="34">
        <f>'KOTIS-from the U.S.'!C13</f>
        <v>526545</v>
      </c>
      <c r="N26" s="34">
        <f>'KOTIS-from the U.S.'!D13</f>
        <v>495187</v>
      </c>
      <c r="O26" s="34">
        <f>'KOTIS-from the U.S.'!E13</f>
        <v>427968</v>
      </c>
      <c r="P26" s="34">
        <f>'KOTIS-from the U.S.'!F13</f>
        <v>449895</v>
      </c>
      <c r="Q26" s="34">
        <f>'KOTIS-from the U.S.'!G13</f>
        <v>503253</v>
      </c>
      <c r="R26" s="34">
        <f>'KOTIS-from the U.S.'!H13</f>
        <v>45036</v>
      </c>
      <c r="S26" s="35">
        <f>'KOTIS-from the U.S.'!I13</f>
        <v>39959</v>
      </c>
      <c r="T26" s="422">
        <f t="shared" ref="T26:T33" si="21">IF(R26&gt;0, (S26-R26)/R26, "n/a ")</f>
        <v>-0.11273203659294787</v>
      </c>
    </row>
    <row r="27" spans="1:20" ht="13.15" customHeight="1">
      <c r="A27" s="60" t="s">
        <v>38</v>
      </c>
      <c r="B27" s="61" t="s">
        <v>39</v>
      </c>
      <c r="C27" s="33">
        <v>121173</v>
      </c>
      <c r="D27" s="34">
        <f>'KOTIS-from World'!C14</f>
        <v>138621</v>
      </c>
      <c r="E27" s="34">
        <f>'KOTIS-from World'!D14</f>
        <v>134801</v>
      </c>
      <c r="F27" s="34">
        <f>'KOTIS-from World'!E14</f>
        <v>142526</v>
      </c>
      <c r="G27" s="34">
        <f>'KOTIS-from World'!F14</f>
        <v>187856</v>
      </c>
      <c r="H27" s="34">
        <f>'KOTIS-from World'!G14</f>
        <v>272648</v>
      </c>
      <c r="I27" s="34">
        <f>'KOTIS-from World'!H14</f>
        <v>22168</v>
      </c>
      <c r="J27" s="35">
        <f>'KOTIS-from World'!I14</f>
        <v>38621</v>
      </c>
      <c r="K27" s="422">
        <f t="shared" si="20"/>
        <v>0.74219595813785633</v>
      </c>
      <c r="L27" s="33">
        <v>0</v>
      </c>
      <c r="M27" s="34">
        <f>'KOTIS-from the U.S.'!C14</f>
        <v>0</v>
      </c>
      <c r="N27" s="34">
        <f>'KOTIS-from the U.S.'!D14</f>
        <v>0</v>
      </c>
      <c r="O27" s="34">
        <f>'KOTIS-from the U.S.'!E14</f>
        <v>0</v>
      </c>
      <c r="P27" s="34">
        <f>'KOTIS-from the U.S.'!F14</f>
        <v>0</v>
      </c>
      <c r="Q27" s="34">
        <f>'KOTIS-from the U.S.'!G14</f>
        <v>0</v>
      </c>
      <c r="R27" s="34">
        <f>'KOTIS-from the U.S.'!H14</f>
        <v>0</v>
      </c>
      <c r="S27" s="35">
        <v>0</v>
      </c>
      <c r="T27" s="422" t="str">
        <f t="shared" si="21"/>
        <v xml:space="preserve">n/a </v>
      </c>
    </row>
    <row r="28" spans="1:20" ht="13.15" customHeight="1">
      <c r="A28" s="60" t="s">
        <v>40</v>
      </c>
      <c r="B28" s="61" t="s">
        <v>41</v>
      </c>
      <c r="C28" s="33">
        <v>0</v>
      </c>
      <c r="D28" s="34">
        <f>'KOTIS-from World'!C15</f>
        <v>0</v>
      </c>
      <c r="E28" s="34">
        <f>'KOTIS-from World'!D15</f>
        <v>0</v>
      </c>
      <c r="F28" s="34">
        <f>'KOTIS-from World'!E15</f>
        <v>0</v>
      </c>
      <c r="G28" s="34">
        <f>'KOTIS-from World'!F15</f>
        <v>0</v>
      </c>
      <c r="H28" s="34">
        <f>'KOTIS-from World'!G15</f>
        <v>0</v>
      </c>
      <c r="I28" s="34">
        <f>'KOTIS-from World'!H15</f>
        <v>0</v>
      </c>
      <c r="J28" s="35">
        <f>'KOTIS-from World'!I15</f>
        <v>0</v>
      </c>
      <c r="K28" s="422" t="str">
        <f t="shared" si="20"/>
        <v xml:space="preserve">n/a </v>
      </c>
      <c r="L28" s="33">
        <v>0</v>
      </c>
      <c r="M28" s="34">
        <f>'KOTIS-from the U.S.'!C15</f>
        <v>0</v>
      </c>
      <c r="N28" s="34">
        <f>'KOTIS-from the U.S.'!D15</f>
        <v>0</v>
      </c>
      <c r="O28" s="34">
        <f>'KOTIS-from the U.S.'!E15</f>
        <v>0</v>
      </c>
      <c r="P28" s="34">
        <f>'KOTIS-from the U.S.'!F15</f>
        <v>0</v>
      </c>
      <c r="Q28" s="34">
        <f>'KOTIS-from the U.S.'!G15</f>
        <v>0</v>
      </c>
      <c r="R28" s="34">
        <f>'KOTIS-from the U.S.'!H15</f>
        <v>0</v>
      </c>
      <c r="S28" s="35">
        <v>0</v>
      </c>
      <c r="T28" s="422" t="str">
        <f t="shared" si="21"/>
        <v xml:space="preserve">n/a </v>
      </c>
    </row>
    <row r="29" spans="1:20" ht="13.15" customHeight="1">
      <c r="A29" s="60" t="s">
        <v>42</v>
      </c>
      <c r="B29" s="61" t="s">
        <v>43</v>
      </c>
      <c r="C29" s="62">
        <v>247917</v>
      </c>
      <c r="D29" s="34">
        <f>'KOTIS-from World'!C16</f>
        <v>269793</v>
      </c>
      <c r="E29" s="34">
        <f>'KOTIS-from World'!D16</f>
        <v>241758</v>
      </c>
      <c r="F29" s="34">
        <f>'KOTIS-from World'!E16</f>
        <v>245299</v>
      </c>
      <c r="G29" s="34">
        <f>'KOTIS-from World'!F16</f>
        <v>272900</v>
      </c>
      <c r="H29" s="34">
        <f>'KOTIS-from World'!G16</f>
        <v>301142</v>
      </c>
      <c r="I29" s="34">
        <f>'KOTIS-from World'!H16</f>
        <v>36030</v>
      </c>
      <c r="J29" s="35">
        <f>'KOTIS-from World'!I16</f>
        <v>28010</v>
      </c>
      <c r="K29" s="425">
        <f t="shared" si="20"/>
        <v>-0.22259228420760477</v>
      </c>
      <c r="L29" s="62">
        <v>96153</v>
      </c>
      <c r="M29" s="34">
        <f>'KOTIS-from the U.S.'!C16</f>
        <v>111560</v>
      </c>
      <c r="N29" s="34">
        <f>'KOTIS-from the U.S.'!D16</f>
        <v>97037</v>
      </c>
      <c r="O29" s="34">
        <f>'KOTIS-from the U.S.'!E16</f>
        <v>93332</v>
      </c>
      <c r="P29" s="34">
        <f>'KOTIS-from the U.S.'!F16</f>
        <v>92550</v>
      </c>
      <c r="Q29" s="34">
        <f>'KOTIS-from the U.S.'!G16</f>
        <v>101802</v>
      </c>
      <c r="R29" s="34">
        <f>'KOTIS-from the U.S.'!H16</f>
        <v>9778</v>
      </c>
      <c r="S29" s="35">
        <f>'KOTIS-from the U.S.'!I16</f>
        <v>9688</v>
      </c>
      <c r="T29" s="425">
        <f t="shared" si="21"/>
        <v>-9.2043362650848851E-3</v>
      </c>
    </row>
    <row r="30" spans="1:20" ht="13.15" customHeight="1">
      <c r="A30" s="60" t="s">
        <v>44</v>
      </c>
      <c r="B30" s="61" t="s">
        <v>45</v>
      </c>
      <c r="C30" s="62">
        <v>200390</v>
      </c>
      <c r="D30" s="34">
        <f>'KOTIS-from World'!C17</f>
        <v>252145</v>
      </c>
      <c r="E30" s="34">
        <f>'KOTIS-from World'!D17</f>
        <v>293223</v>
      </c>
      <c r="F30" s="34">
        <f>'KOTIS-from World'!E17</f>
        <v>264195</v>
      </c>
      <c r="G30" s="34">
        <f>'KOTIS-from World'!F17</f>
        <v>272517</v>
      </c>
      <c r="H30" s="34">
        <f>'KOTIS-from World'!G17</f>
        <v>452865</v>
      </c>
      <c r="I30" s="34">
        <f>'KOTIS-from World'!H17</f>
        <v>24753</v>
      </c>
      <c r="J30" s="35">
        <f>'KOTIS-from World'!I17</f>
        <v>51236</v>
      </c>
      <c r="K30" s="425">
        <f t="shared" si="20"/>
        <v>1.0698905183210117</v>
      </c>
      <c r="L30" s="62">
        <v>13774</v>
      </c>
      <c r="M30" s="34">
        <f>'KOTIS-from the U.S.'!C17</f>
        <v>13591</v>
      </c>
      <c r="N30" s="34">
        <f>'KOTIS-from the U.S.'!D17</f>
        <v>4275</v>
      </c>
      <c r="O30" s="34">
        <f>'KOTIS-from the U.S.'!E17</f>
        <v>3919</v>
      </c>
      <c r="P30" s="34">
        <f>'KOTIS-from the U.S.'!F17</f>
        <v>2971</v>
      </c>
      <c r="Q30" s="34">
        <f>'KOTIS-from the U.S.'!G17</f>
        <v>8079</v>
      </c>
      <c r="R30" s="34">
        <f>'KOTIS-from the U.S.'!H17</f>
        <v>652</v>
      </c>
      <c r="S30" s="35">
        <f>'KOTIS-from the U.S.'!I17</f>
        <v>889</v>
      </c>
      <c r="T30" s="425">
        <f t="shared" si="21"/>
        <v>0.36349693251533743</v>
      </c>
    </row>
    <row r="31" spans="1:20" ht="13.15" customHeight="1">
      <c r="A31" s="60" t="s">
        <v>46</v>
      </c>
      <c r="B31" s="61" t="s">
        <v>47</v>
      </c>
      <c r="C31" s="62">
        <v>511</v>
      </c>
      <c r="D31" s="34">
        <f>'KOTIS-from World'!C18</f>
        <v>474</v>
      </c>
      <c r="E31" s="34">
        <f>'KOTIS-from World'!D18</f>
        <v>650</v>
      </c>
      <c r="F31" s="34">
        <f>'KOTIS-from World'!E18</f>
        <v>808</v>
      </c>
      <c r="G31" s="34">
        <f>'KOTIS-from World'!F18</f>
        <v>1150</v>
      </c>
      <c r="H31" s="34">
        <f>'KOTIS-from World'!G18</f>
        <v>1360</v>
      </c>
      <c r="I31" s="34">
        <f>'KOTIS-from World'!H18</f>
        <v>7</v>
      </c>
      <c r="J31" s="35">
        <f>'KOTIS-from World'!I18</f>
        <v>78</v>
      </c>
      <c r="K31" s="425">
        <f t="shared" si="20"/>
        <v>10.142857142857142</v>
      </c>
      <c r="L31" s="62">
        <v>0</v>
      </c>
      <c r="M31" s="34">
        <f>'KOTIS-from the U.S.'!C18</f>
        <v>0</v>
      </c>
      <c r="N31" s="34">
        <f>'KOTIS-from the U.S.'!D18</f>
        <v>0</v>
      </c>
      <c r="O31" s="34">
        <f>'KOTIS-from the U.S.'!E18</f>
        <v>0</v>
      </c>
      <c r="P31" s="34">
        <f>'KOTIS-from the U.S.'!F18</f>
        <v>0</v>
      </c>
      <c r="Q31" s="34">
        <f>'KOTIS-from the U.S.'!G18</f>
        <v>0</v>
      </c>
      <c r="R31" s="34">
        <f>'KOTIS-from the U.S.'!H18</f>
        <v>0</v>
      </c>
      <c r="S31" s="35">
        <f>'KOTIS-from the U.S.'!I18</f>
        <v>0</v>
      </c>
      <c r="T31" s="425" t="str">
        <f>IF(R31&gt;0, (S30-R31)/R31, "n/a ")</f>
        <v xml:space="preserve">n/a </v>
      </c>
    </row>
    <row r="32" spans="1:20" ht="13.15" customHeight="1">
      <c r="A32" s="60" t="s">
        <v>48</v>
      </c>
      <c r="B32" s="61" t="s">
        <v>49</v>
      </c>
      <c r="C32" s="33">
        <v>18754</v>
      </c>
      <c r="D32" s="34">
        <f>'KOTIS-from World'!C19</f>
        <v>21022</v>
      </c>
      <c r="E32" s="34">
        <f>'KOTIS-from World'!D19</f>
        <v>22187</v>
      </c>
      <c r="F32" s="34">
        <f>'KOTIS-from World'!E19</f>
        <v>17483</v>
      </c>
      <c r="G32" s="34">
        <f>'KOTIS-from World'!F19</f>
        <v>21424</v>
      </c>
      <c r="H32" s="34">
        <f>'KOTIS-from World'!G19</f>
        <v>33146</v>
      </c>
      <c r="I32" s="34">
        <f>'KOTIS-from World'!H19</f>
        <v>2017</v>
      </c>
      <c r="J32" s="35">
        <f>'KOTIS-from World'!I19</f>
        <v>3748</v>
      </c>
      <c r="K32" s="422">
        <f t="shared" si="20"/>
        <v>0.8582052553296976</v>
      </c>
      <c r="L32" s="33">
        <v>6551</v>
      </c>
      <c r="M32" s="34">
        <f>'KOTIS-from the U.S.'!C19</f>
        <v>14055</v>
      </c>
      <c r="N32" s="34">
        <f>'KOTIS-from the U.S.'!D19</f>
        <v>16968</v>
      </c>
      <c r="O32" s="34">
        <f>'KOTIS-from the U.S.'!E19</f>
        <v>14271</v>
      </c>
      <c r="P32" s="34">
        <f>'KOTIS-from the U.S.'!F19</f>
        <v>14000</v>
      </c>
      <c r="Q32" s="34">
        <f>'KOTIS-from the U.S.'!G19</f>
        <v>16037</v>
      </c>
      <c r="R32" s="34">
        <f>'KOTIS-from the U.S.'!H19</f>
        <v>775</v>
      </c>
      <c r="S32" s="35">
        <f>'KOTIS-from the U.S.'!I19</f>
        <v>2942</v>
      </c>
      <c r="T32" s="422">
        <f t="shared" si="21"/>
        <v>2.7961290322580643</v>
      </c>
    </row>
    <row r="33" spans="1:20" ht="13.15" customHeight="1">
      <c r="A33" s="60" t="s">
        <v>50</v>
      </c>
      <c r="B33" s="61" t="s">
        <v>51</v>
      </c>
      <c r="C33" s="33">
        <v>13962</v>
      </c>
      <c r="D33" s="34">
        <f>'KOTIS-from World'!C20</f>
        <v>16029</v>
      </c>
      <c r="E33" s="34">
        <f>'KOTIS-from World'!D20</f>
        <v>15438</v>
      </c>
      <c r="F33" s="34">
        <f>'KOTIS-from World'!E20</f>
        <v>18099</v>
      </c>
      <c r="G33" s="34">
        <f>'KOTIS-from World'!F20</f>
        <v>22779</v>
      </c>
      <c r="H33" s="34">
        <f>'KOTIS-from World'!G20</f>
        <v>22987</v>
      </c>
      <c r="I33" s="34">
        <f>'KOTIS-from World'!H20</f>
        <v>1667</v>
      </c>
      <c r="J33" s="35">
        <f>'KOTIS-from World'!I20</f>
        <v>1337</v>
      </c>
      <c r="K33" s="422">
        <f t="shared" si="20"/>
        <v>-0.19796040791841632</v>
      </c>
      <c r="L33" s="33">
        <v>11507</v>
      </c>
      <c r="M33" s="34">
        <f>'KOTIS-from the U.S.'!C20</f>
        <v>12682</v>
      </c>
      <c r="N33" s="34">
        <f>'KOTIS-from the U.S.'!D20</f>
        <v>11082</v>
      </c>
      <c r="O33" s="34">
        <f>'KOTIS-from the U.S.'!E20</f>
        <v>11006</v>
      </c>
      <c r="P33" s="34">
        <f>'KOTIS-from the U.S.'!F20</f>
        <v>14078</v>
      </c>
      <c r="Q33" s="34">
        <f>'KOTIS-from the U.S.'!G20</f>
        <v>13705</v>
      </c>
      <c r="R33" s="34">
        <f>'KOTIS-from the U.S.'!H20</f>
        <v>1016</v>
      </c>
      <c r="S33" s="35">
        <f>'KOTIS-from the U.S.'!I20</f>
        <v>532</v>
      </c>
      <c r="T33" s="422">
        <f t="shared" si="21"/>
        <v>-0.4763779527559055</v>
      </c>
    </row>
    <row r="34" spans="1:20" ht="13.15" customHeight="1">
      <c r="A34" s="63"/>
      <c r="B34" s="57" t="s">
        <v>52</v>
      </c>
      <c r="C34" s="64">
        <f t="shared" ref="C34:H34" si="22">SUM(C26:C33)</f>
        <v>2129866</v>
      </c>
      <c r="D34" s="64">
        <f t="shared" si="22"/>
        <v>2431652</v>
      </c>
      <c r="E34" s="64">
        <f t="shared" si="22"/>
        <v>2307704</v>
      </c>
      <c r="F34" s="64">
        <f t="shared" si="22"/>
        <v>2070791</v>
      </c>
      <c r="G34" s="64">
        <f t="shared" si="22"/>
        <v>2496780</v>
      </c>
      <c r="H34" s="64">
        <f t="shared" si="22"/>
        <v>3118468</v>
      </c>
      <c r="I34" s="64">
        <f t="shared" ref="I34:J34" si="23">SUM(I26:I33)</f>
        <v>268432</v>
      </c>
      <c r="J34" s="59">
        <f t="shared" si="23"/>
        <v>273903</v>
      </c>
      <c r="K34" s="427">
        <f>(J34-I34)/I34</f>
        <v>2.0381325624366693E-2</v>
      </c>
      <c r="L34" s="58">
        <f t="shared" ref="L34:Q34" si="24">SUM(L26:L33)</f>
        <v>530360</v>
      </c>
      <c r="M34" s="58">
        <f t="shared" si="24"/>
        <v>678433</v>
      </c>
      <c r="N34" s="58">
        <f t="shared" si="24"/>
        <v>624549</v>
      </c>
      <c r="O34" s="58">
        <f t="shared" si="24"/>
        <v>550496</v>
      </c>
      <c r="P34" s="58">
        <f t="shared" si="24"/>
        <v>573494</v>
      </c>
      <c r="Q34" s="58">
        <f t="shared" si="24"/>
        <v>642876</v>
      </c>
      <c r="R34" s="59">
        <f t="shared" ref="R34" si="25">SUM(R26:R33)</f>
        <v>57257</v>
      </c>
      <c r="S34" s="59">
        <f t="shared" ref="S34" si="26">SUM(S26:S33)</f>
        <v>54010</v>
      </c>
      <c r="T34" s="427">
        <f>(S34-R34)/R34</f>
        <v>-5.6709223326405503E-2</v>
      </c>
    </row>
    <row r="35" spans="1:20" s="40" customFormat="1" ht="13.15" customHeight="1">
      <c r="A35" s="36"/>
      <c r="B35" s="37" t="s">
        <v>53</v>
      </c>
      <c r="C35" s="38">
        <f t="shared" ref="C35:H35" si="27">C24+C34</f>
        <v>4393102</v>
      </c>
      <c r="D35" s="38">
        <f t="shared" si="27"/>
        <v>5123575</v>
      </c>
      <c r="E35" s="38">
        <f t="shared" si="27"/>
        <v>5231075</v>
      </c>
      <c r="F35" s="38">
        <f t="shared" si="27"/>
        <v>4966835</v>
      </c>
      <c r="G35" s="38">
        <f t="shared" si="27"/>
        <v>6056775</v>
      </c>
      <c r="H35" s="38">
        <f t="shared" si="27"/>
        <v>7356993</v>
      </c>
      <c r="I35" s="39">
        <f t="shared" ref="I35" si="28">I24+I34</f>
        <v>757703</v>
      </c>
      <c r="J35" s="39">
        <f t="shared" ref="J35" si="29">J24+J34</f>
        <v>692867</v>
      </c>
      <c r="K35" s="423">
        <f>(J35-I35)/I35</f>
        <v>-8.5569147805934512E-2</v>
      </c>
      <c r="L35" s="38">
        <f t="shared" ref="L35:S35" si="30">L24+L34</f>
        <v>1707614</v>
      </c>
      <c r="M35" s="38">
        <f t="shared" si="30"/>
        <v>2226479</v>
      </c>
      <c r="N35" s="38">
        <f t="shared" si="30"/>
        <v>2369997</v>
      </c>
      <c r="O35" s="38">
        <f t="shared" si="30"/>
        <v>2282330</v>
      </c>
      <c r="P35" s="38">
        <f t="shared" si="30"/>
        <v>2666632</v>
      </c>
      <c r="Q35" s="38">
        <f t="shared" si="30"/>
        <v>3183860</v>
      </c>
      <c r="R35" s="39">
        <f t="shared" si="30"/>
        <v>327897</v>
      </c>
      <c r="S35" s="39">
        <f t="shared" si="30"/>
        <v>302547</v>
      </c>
      <c r="T35" s="423">
        <f>(S35-R35)/R35</f>
        <v>-7.7310862862423266E-2</v>
      </c>
    </row>
    <row r="36" spans="1:20" s="40" customFormat="1" ht="13.15" customHeight="1">
      <c r="A36" s="23"/>
      <c r="B36" s="41" t="s">
        <v>28</v>
      </c>
      <c r="C36" s="42"/>
      <c r="D36" s="42">
        <f>(D35-C35)/C35</f>
        <v>0.16627726831746678</v>
      </c>
      <c r="E36" s="42">
        <f t="shared" ref="E36:H36" si="31">(E35-D35)/D35</f>
        <v>2.0981443620909229E-2</v>
      </c>
      <c r="F36" s="42">
        <f t="shared" si="31"/>
        <v>-5.0513517775982945E-2</v>
      </c>
      <c r="G36" s="42">
        <f t="shared" si="31"/>
        <v>0.21944356919446689</v>
      </c>
      <c r="H36" s="42">
        <f t="shared" si="31"/>
        <v>0.21467166932897458</v>
      </c>
      <c r="I36" s="43"/>
      <c r="J36" s="43"/>
      <c r="K36" s="424"/>
      <c r="L36" s="45"/>
      <c r="M36" s="45">
        <f t="shared" ref="M36" si="32">IF(L35&gt;0,(M35-L35)/L35,"n/a")</f>
        <v>0.30385379834084286</v>
      </c>
      <c r="N36" s="45">
        <f t="shared" ref="N36" si="33">IF(M35&gt;0,(N35-M35)/M35,"n/a")</f>
        <v>6.4459624366544663E-2</v>
      </c>
      <c r="O36" s="45">
        <f t="shared" ref="O36" si="34">IF(N35&gt;0,(O35-N35)/N35,"n/a")</f>
        <v>-3.6990342181867739E-2</v>
      </c>
      <c r="P36" s="45">
        <f t="shared" ref="P36" si="35">IF(O35&gt;0,(P35-O35)/O35,"n/a")</f>
        <v>0.16838143476184425</v>
      </c>
      <c r="Q36" s="45">
        <f t="shared" ref="Q36" si="36">IF(P35&gt;0,(Q35-P35)/P35,"n/a")</f>
        <v>0.19396302151927974</v>
      </c>
      <c r="R36" s="65"/>
      <c r="S36" s="66"/>
      <c r="T36" s="424"/>
    </row>
    <row r="37" spans="1:20" s="22" customFormat="1" ht="13.15" customHeight="1">
      <c r="A37" s="49"/>
      <c r="B37" s="50" t="s">
        <v>29</v>
      </c>
      <c r="C37" s="51"/>
      <c r="D37" s="52"/>
      <c r="E37" s="52"/>
      <c r="F37" s="52"/>
      <c r="G37" s="52"/>
      <c r="H37" s="52"/>
      <c r="I37" s="53"/>
      <c r="J37" s="53"/>
      <c r="K37" s="424"/>
      <c r="L37" s="54">
        <f>L35/C35</f>
        <v>0.38870347194305982</v>
      </c>
      <c r="M37" s="54">
        <f t="shared" ref="M37" si="37">M35/D35</f>
        <v>0.43455575452686845</v>
      </c>
      <c r="N37" s="54">
        <f t="shared" ref="N37" si="38">N35/E35</f>
        <v>0.4530611776738051</v>
      </c>
      <c r="O37" s="54">
        <f t="shared" ref="O37" si="39">O35/F35</f>
        <v>0.4595139560706164</v>
      </c>
      <c r="P37" s="54">
        <f t="shared" ref="P37" si="40">P35/G35</f>
        <v>0.44027258730925284</v>
      </c>
      <c r="Q37" s="54">
        <f t="shared" ref="Q37" si="41">Q35/H35</f>
        <v>0.43276648489403213</v>
      </c>
      <c r="R37" s="55">
        <f t="shared" ref="R37" si="42">R35/I35</f>
        <v>0.43275135508240037</v>
      </c>
      <c r="S37" s="55">
        <f t="shared" ref="S37" si="43">S35/J35</f>
        <v>0.43665956092583424</v>
      </c>
      <c r="T37" s="424"/>
    </row>
    <row r="38" spans="1:20" ht="13.15" customHeight="1">
      <c r="A38" s="67"/>
      <c r="B38" s="61"/>
      <c r="C38" s="62"/>
      <c r="D38" s="62"/>
      <c r="E38" s="62"/>
      <c r="F38" s="62"/>
      <c r="G38" s="62"/>
      <c r="H38" s="62"/>
      <c r="I38" s="68"/>
      <c r="J38" s="68"/>
      <c r="K38" s="425"/>
      <c r="L38" s="62"/>
      <c r="M38" s="62"/>
      <c r="N38" s="62"/>
      <c r="O38" s="62"/>
      <c r="P38" s="62"/>
      <c r="Q38" s="62"/>
      <c r="R38" s="68"/>
      <c r="S38" s="68"/>
      <c r="T38" s="425"/>
    </row>
    <row r="39" spans="1:20" ht="13.15" customHeight="1">
      <c r="A39" s="67" t="s">
        <v>54</v>
      </c>
      <c r="B39" s="61"/>
      <c r="C39" s="62"/>
      <c r="D39" s="62"/>
      <c r="E39" s="62"/>
      <c r="F39" s="62"/>
      <c r="G39" s="62"/>
      <c r="H39" s="62"/>
      <c r="I39" s="68"/>
      <c r="J39" s="68"/>
      <c r="K39" s="425"/>
      <c r="L39" s="62"/>
      <c r="M39" s="62"/>
      <c r="N39" s="62"/>
      <c r="O39" s="62"/>
      <c r="P39" s="62"/>
      <c r="Q39" s="62"/>
      <c r="R39" s="68"/>
      <c r="S39" s="68"/>
      <c r="T39" s="425"/>
    </row>
    <row r="40" spans="1:20" ht="13.15" customHeight="1">
      <c r="A40" s="60" t="s">
        <v>55</v>
      </c>
      <c r="B40" s="61" t="s">
        <v>56</v>
      </c>
      <c r="C40" s="33">
        <v>275467</v>
      </c>
      <c r="D40" s="34">
        <f>'KOTIS-from World'!C21</f>
        <v>366481</v>
      </c>
      <c r="E40" s="34">
        <f>'KOTIS-from World'!D21</f>
        <v>260619</v>
      </c>
      <c r="F40" s="34">
        <f>'KOTIS-from World'!E21</f>
        <v>304785</v>
      </c>
      <c r="G40" s="34">
        <f>'KOTIS-from World'!F21</f>
        <v>287529</v>
      </c>
      <c r="H40" s="34">
        <f>'KOTIS-from World'!G21</f>
        <v>383205</v>
      </c>
      <c r="I40" s="34">
        <f>'KOTIS-from World'!H21</f>
        <v>23809</v>
      </c>
      <c r="J40" s="35">
        <f>'KOTIS-from World'!I21</f>
        <v>20741</v>
      </c>
      <c r="K40" s="422">
        <f t="shared" ref="K40:K48" si="44">IF(I40&gt;0, (J40-I40)/I40, "n/a ")</f>
        <v>-0.12885883489436767</v>
      </c>
      <c r="L40" s="33">
        <v>10316</v>
      </c>
      <c r="M40" s="34">
        <f>'KOTIS-from the U.S.'!C21</f>
        <v>8926</v>
      </c>
      <c r="N40" s="34">
        <f>'KOTIS-from the U.S.'!D21</f>
        <v>8222</v>
      </c>
      <c r="O40" s="34">
        <f>'KOTIS-from the U.S.'!E21</f>
        <v>6982</v>
      </c>
      <c r="P40" s="34">
        <f>'KOTIS-from the U.S.'!F21</f>
        <v>5946</v>
      </c>
      <c r="Q40" s="34">
        <f>'KOTIS-from the U.S.'!G21</f>
        <v>8231</v>
      </c>
      <c r="R40" s="34">
        <f>'KOTIS-from the U.S.'!H21</f>
        <v>536</v>
      </c>
      <c r="S40" s="35">
        <f>'KOTIS-from the U.S.'!I21</f>
        <v>289</v>
      </c>
      <c r="T40" s="422">
        <f t="shared" ref="T40:T46" si="45">IF(R40&gt;0, (S40-R40)/R40, "n/a ")</f>
        <v>-0.46082089552238809</v>
      </c>
    </row>
    <row r="41" spans="1:20" ht="13.15" customHeight="1">
      <c r="A41" s="60" t="s">
        <v>57</v>
      </c>
      <c r="B41" s="61" t="s">
        <v>58</v>
      </c>
      <c r="C41" s="33">
        <v>202168</v>
      </c>
      <c r="D41" s="34">
        <f>'KOTIS-from World'!C22</f>
        <v>250474</v>
      </c>
      <c r="E41" s="34">
        <f>'KOTIS-from World'!D22</f>
        <v>254702</v>
      </c>
      <c r="F41" s="34">
        <f>'KOTIS-from World'!E22</f>
        <v>249154</v>
      </c>
      <c r="G41" s="34">
        <f>'KOTIS-from World'!F22</f>
        <v>326968</v>
      </c>
      <c r="H41" s="34">
        <f>'KOTIS-from World'!G22</f>
        <v>332455</v>
      </c>
      <c r="I41" s="34">
        <f>'KOTIS-from World'!H22</f>
        <v>32917</v>
      </c>
      <c r="J41" s="35">
        <f>'KOTIS-from World'!I22</f>
        <v>30413</v>
      </c>
      <c r="K41" s="422">
        <f t="shared" si="44"/>
        <v>-7.607011574566333E-2</v>
      </c>
      <c r="L41" s="33">
        <v>127</v>
      </c>
      <c r="M41" s="34">
        <f>'KOTIS-from the U.S.'!C22</f>
        <v>56</v>
      </c>
      <c r="N41" s="34">
        <f>'KOTIS-from the U.S.'!D22</f>
        <v>41</v>
      </c>
      <c r="O41" s="34">
        <f>'KOTIS-from the U.S.'!E22</f>
        <v>33</v>
      </c>
      <c r="P41" s="34">
        <f>'KOTIS-from the U.S.'!F22</f>
        <v>73</v>
      </c>
      <c r="Q41" s="34">
        <f>'KOTIS-from the U.S.'!G22</f>
        <v>71</v>
      </c>
      <c r="R41" s="34">
        <f>'KOTIS-from the U.S.'!H22</f>
        <v>0</v>
      </c>
      <c r="S41" s="35">
        <f>'KOTIS-from the U.S.'!I22</f>
        <v>11</v>
      </c>
      <c r="T41" s="422" t="str">
        <f t="shared" si="45"/>
        <v xml:space="preserve">n/a </v>
      </c>
    </row>
    <row r="42" spans="1:20" ht="13.15" customHeight="1">
      <c r="A42" s="60" t="s">
        <v>59</v>
      </c>
      <c r="B42" s="61" t="s">
        <v>60</v>
      </c>
      <c r="C42" s="33">
        <v>1374497</v>
      </c>
      <c r="D42" s="34">
        <f>'KOTIS-from World'!C23</f>
        <v>1408814</v>
      </c>
      <c r="E42" s="34">
        <f>'KOTIS-from World'!D23</f>
        <v>1294028</v>
      </c>
      <c r="F42" s="34">
        <f>'KOTIS-from World'!E23</f>
        <v>1188736</v>
      </c>
      <c r="G42" s="34">
        <f>'KOTIS-from World'!F23</f>
        <v>1376622</v>
      </c>
      <c r="H42" s="34">
        <f>'KOTIS-from World'!G23</f>
        <v>1577881</v>
      </c>
      <c r="I42" s="34">
        <f>'KOTIS-from World'!H23</f>
        <v>127819</v>
      </c>
      <c r="J42" s="35">
        <f>'KOTIS-from World'!I23</f>
        <v>138355</v>
      </c>
      <c r="K42" s="422">
        <f t="shared" si="44"/>
        <v>8.2429059842433441E-2</v>
      </c>
      <c r="L42" s="33">
        <v>102920</v>
      </c>
      <c r="M42" s="34">
        <f>'KOTIS-from the U.S.'!C23</f>
        <v>117866</v>
      </c>
      <c r="N42" s="34">
        <f>'KOTIS-from the U.S.'!D23</f>
        <v>100109</v>
      </c>
      <c r="O42" s="34">
        <f>'KOTIS-from the U.S.'!E23</f>
        <v>92463</v>
      </c>
      <c r="P42" s="34">
        <f>'KOTIS-from the U.S.'!F23</f>
        <v>76959</v>
      </c>
      <c r="Q42" s="34">
        <f>'KOTIS-from the U.S.'!G23</f>
        <v>79446</v>
      </c>
      <c r="R42" s="34">
        <f>'KOTIS-from the U.S.'!H23</f>
        <v>6717</v>
      </c>
      <c r="S42" s="35">
        <f>'KOTIS-from the U.S.'!I23</f>
        <v>10891</v>
      </c>
      <c r="T42" s="422">
        <f t="shared" si="45"/>
        <v>0.62140836683043021</v>
      </c>
    </row>
    <row r="43" spans="1:20" ht="13.15" customHeight="1">
      <c r="A43" s="60" t="s">
        <v>61</v>
      </c>
      <c r="B43" s="61" t="s">
        <v>62</v>
      </c>
      <c r="C43" s="33">
        <v>515083</v>
      </c>
      <c r="D43" s="34">
        <f>'KOTIS-from World'!C24</f>
        <v>617770</v>
      </c>
      <c r="E43" s="34">
        <f>'KOTIS-from World'!D24</f>
        <v>582405</v>
      </c>
      <c r="F43" s="34">
        <f>'KOTIS-from World'!E24</f>
        <v>584136</v>
      </c>
      <c r="G43" s="34">
        <f>'KOTIS-from World'!F24</f>
        <v>653028</v>
      </c>
      <c r="H43" s="34">
        <f>'KOTIS-from World'!G24</f>
        <v>795600</v>
      </c>
      <c r="I43" s="34">
        <f>'KOTIS-from World'!H24</f>
        <v>78991</v>
      </c>
      <c r="J43" s="35">
        <f>'KOTIS-from World'!I24</f>
        <v>104366</v>
      </c>
      <c r="K43" s="422">
        <f t="shared" si="44"/>
        <v>0.3212391285083111</v>
      </c>
      <c r="L43" s="33">
        <v>82265</v>
      </c>
      <c r="M43" s="34">
        <f>'KOTIS-from the U.S.'!C24</f>
        <v>99505</v>
      </c>
      <c r="N43" s="34">
        <f>'KOTIS-from the U.S.'!D24</f>
        <v>91482</v>
      </c>
      <c r="O43" s="34">
        <f>'KOTIS-from the U.S.'!E24</f>
        <v>88971</v>
      </c>
      <c r="P43" s="34">
        <f>'KOTIS-from the U.S.'!F24</f>
        <v>103669</v>
      </c>
      <c r="Q43" s="34">
        <f>'KOTIS-from the U.S.'!G24</f>
        <v>115775</v>
      </c>
      <c r="R43" s="34">
        <f>'KOTIS-from the U.S.'!H24</f>
        <v>6068</v>
      </c>
      <c r="S43" s="35">
        <f>'KOTIS-from the U.S.'!I24</f>
        <v>5853</v>
      </c>
      <c r="T43" s="422">
        <f t="shared" si="45"/>
        <v>-3.5431773236651289E-2</v>
      </c>
    </row>
    <row r="44" spans="1:20" ht="13.15" customHeight="1">
      <c r="A44" s="60" t="s">
        <v>63</v>
      </c>
      <c r="B44" s="61" t="s">
        <v>64</v>
      </c>
      <c r="C44" s="33">
        <v>110852</v>
      </c>
      <c r="D44" s="34">
        <f>'KOTIS-from World'!C25</f>
        <v>108974</v>
      </c>
      <c r="E44" s="34">
        <f>'KOTIS-from World'!D25</f>
        <v>120276</v>
      </c>
      <c r="F44" s="34">
        <f>'KOTIS-from World'!E25</f>
        <v>111407</v>
      </c>
      <c r="G44" s="34">
        <f>'KOTIS-from World'!F25</f>
        <v>102522</v>
      </c>
      <c r="H44" s="34">
        <f>'KOTIS-from World'!G25</f>
        <v>102648</v>
      </c>
      <c r="I44" s="34">
        <f>'KOTIS-from World'!H25</f>
        <v>8585</v>
      </c>
      <c r="J44" s="35">
        <f>'KOTIS-from World'!I25</f>
        <v>7942</v>
      </c>
      <c r="K44" s="422">
        <f t="shared" si="44"/>
        <v>-7.4898078043098434E-2</v>
      </c>
      <c r="L44" s="33">
        <v>1377</v>
      </c>
      <c r="M44" s="34">
        <f>'KOTIS-from the U.S.'!C25</f>
        <v>899</v>
      </c>
      <c r="N44" s="34">
        <f>'KOTIS-from the U.S.'!D25</f>
        <v>524</v>
      </c>
      <c r="O44" s="34">
        <f>'KOTIS-from the U.S.'!E25</f>
        <v>54</v>
      </c>
      <c r="P44" s="34">
        <f>'KOTIS-from the U.S.'!F25</f>
        <v>85</v>
      </c>
      <c r="Q44" s="34">
        <f>'KOTIS-from the U.S.'!G25</f>
        <v>3</v>
      </c>
      <c r="R44" s="34">
        <f>'KOTIS-from the U.S.'!H25</f>
        <v>0</v>
      </c>
      <c r="S44" s="35">
        <f>'KOTIS-from the U.S.'!I25</f>
        <v>0</v>
      </c>
      <c r="T44" s="422" t="str">
        <f t="shared" si="45"/>
        <v xml:space="preserve">n/a </v>
      </c>
    </row>
    <row r="45" spans="1:20" ht="13.15" customHeight="1">
      <c r="A45" s="60" t="s">
        <v>65</v>
      </c>
      <c r="B45" s="61" t="s">
        <v>66</v>
      </c>
      <c r="C45" s="33">
        <v>1027186</v>
      </c>
      <c r="D45" s="34">
        <f>'KOTIS-from World'!C26</f>
        <v>1172080</v>
      </c>
      <c r="E45" s="34">
        <f>'KOTIS-from World'!D26</f>
        <v>1200393</v>
      </c>
      <c r="F45" s="34">
        <f>'KOTIS-from World'!E26</f>
        <v>1137172</v>
      </c>
      <c r="G45" s="34">
        <f>'KOTIS-from World'!F26</f>
        <v>1272869</v>
      </c>
      <c r="H45" s="34">
        <f>'KOTIS-from World'!G26</f>
        <v>1353737</v>
      </c>
      <c r="I45" s="34">
        <f>'KOTIS-from World'!H26</f>
        <v>121510</v>
      </c>
      <c r="J45" s="35">
        <f>'KOTIS-from World'!I26</f>
        <v>104745</v>
      </c>
      <c r="K45" s="422">
        <f t="shared" si="44"/>
        <v>-0.13797218335939429</v>
      </c>
      <c r="L45" s="33">
        <v>27561</v>
      </c>
      <c r="M45" s="34">
        <f>'KOTIS-from the U.S.'!C26</f>
        <v>24898</v>
      </c>
      <c r="N45" s="34">
        <f>'KOTIS-from the U.S.'!D26</f>
        <v>21853</v>
      </c>
      <c r="O45" s="34">
        <f>'KOTIS-from the U.S.'!E26</f>
        <v>14439</v>
      </c>
      <c r="P45" s="34">
        <f>'KOTIS-from the U.S.'!F26</f>
        <v>15631</v>
      </c>
      <c r="Q45" s="34">
        <f>'KOTIS-from the U.S.'!G26</f>
        <v>12411</v>
      </c>
      <c r="R45" s="34">
        <f>'KOTIS-from the U.S.'!H26</f>
        <v>1043</v>
      </c>
      <c r="S45" s="35">
        <f>'KOTIS-from the U.S.'!I26</f>
        <v>721</v>
      </c>
      <c r="T45" s="422">
        <f t="shared" si="45"/>
        <v>-0.3087248322147651</v>
      </c>
    </row>
    <row r="46" spans="1:20" ht="13.15" customHeight="1">
      <c r="A46" s="60" t="s">
        <v>67</v>
      </c>
      <c r="B46" s="61" t="s">
        <v>68</v>
      </c>
      <c r="C46" s="33">
        <v>796168</v>
      </c>
      <c r="D46" s="34">
        <f>'KOTIS-from World'!C27</f>
        <v>1088708</v>
      </c>
      <c r="E46" s="34">
        <f>'KOTIS-from World'!D27</f>
        <v>950734</v>
      </c>
      <c r="F46" s="34">
        <f>'KOTIS-from World'!E27</f>
        <v>964750</v>
      </c>
      <c r="G46" s="34">
        <f>'KOTIS-from World'!F27</f>
        <v>955324</v>
      </c>
      <c r="H46" s="34">
        <f>'KOTIS-from World'!G27</f>
        <v>1045054</v>
      </c>
      <c r="I46" s="34">
        <f>'KOTIS-from World'!H27</f>
        <v>75176</v>
      </c>
      <c r="J46" s="35">
        <f>'KOTIS-from World'!I27</f>
        <v>86495</v>
      </c>
      <c r="K46" s="422">
        <f t="shared" si="44"/>
        <v>0.15056667021389805</v>
      </c>
      <c r="L46" s="33">
        <v>2665</v>
      </c>
      <c r="M46" s="34">
        <f>'KOTIS-from the U.S.'!C27</f>
        <v>2935</v>
      </c>
      <c r="N46" s="34">
        <f>'KOTIS-from the U.S.'!D27</f>
        <v>4707</v>
      </c>
      <c r="O46" s="34">
        <f>'KOTIS-from the U.S.'!E27</f>
        <v>8547</v>
      </c>
      <c r="P46" s="34">
        <f>'KOTIS-from the U.S.'!F27</f>
        <v>10218</v>
      </c>
      <c r="Q46" s="34">
        <f>'KOTIS-from the U.S.'!G27</f>
        <v>5416</v>
      </c>
      <c r="R46" s="34">
        <f>'KOTIS-from the U.S.'!H27</f>
        <v>502</v>
      </c>
      <c r="S46" s="35">
        <f>'KOTIS-from the U.S.'!I27</f>
        <v>215</v>
      </c>
      <c r="T46" s="422">
        <f t="shared" si="45"/>
        <v>-0.57171314741035861</v>
      </c>
    </row>
    <row r="47" spans="1:20" ht="13.15" customHeight="1">
      <c r="A47" s="60" t="s">
        <v>69</v>
      </c>
      <c r="B47" s="61" t="s">
        <v>70</v>
      </c>
      <c r="C47" s="33">
        <v>32685</v>
      </c>
      <c r="D47" s="34">
        <f>'KOTIS-from World'!C28</f>
        <v>32237</v>
      </c>
      <c r="E47" s="34">
        <f>'KOTIS-from World'!D28</f>
        <v>42101</v>
      </c>
      <c r="F47" s="34">
        <f>'KOTIS-from World'!E28</f>
        <v>35320</v>
      </c>
      <c r="G47" s="34">
        <f>'KOTIS-from World'!F28</f>
        <v>46709</v>
      </c>
      <c r="H47" s="34">
        <f>'KOTIS-from World'!G28</f>
        <v>56743</v>
      </c>
      <c r="I47" s="34">
        <f>'KOTIS-from World'!H28</f>
        <v>2743</v>
      </c>
      <c r="J47" s="35">
        <f>'KOTIS-from World'!I28</f>
        <v>3896</v>
      </c>
      <c r="K47" s="422">
        <f t="shared" si="44"/>
        <v>0.42034269048487061</v>
      </c>
      <c r="L47" s="33">
        <v>651</v>
      </c>
      <c r="M47" s="34">
        <f>'KOTIS-from the U.S.'!C28</f>
        <v>2502</v>
      </c>
      <c r="N47" s="34">
        <f>'KOTIS-from the U.S.'!D28</f>
        <v>2541</v>
      </c>
      <c r="O47" s="34">
        <f>'KOTIS-from the U.S.'!E28</f>
        <v>1022</v>
      </c>
      <c r="P47" s="34">
        <f>'KOTIS-from the U.S.'!F28</f>
        <v>2396</v>
      </c>
      <c r="Q47" s="34">
        <f>'KOTIS-from the U.S.'!G28</f>
        <v>3628</v>
      </c>
      <c r="R47" s="34">
        <f>'KOTIS-from the U.S.'!H28</f>
        <v>346</v>
      </c>
      <c r="S47" s="35">
        <f>'KOTIS-from the U.S.'!I28</f>
        <v>452</v>
      </c>
      <c r="T47" s="422">
        <f>IF(R47&gt;0, (S47-R47)/R47, "n/a ")</f>
        <v>0.30635838150289019</v>
      </c>
    </row>
    <row r="48" spans="1:20" ht="13.15" customHeight="1">
      <c r="A48" s="60" t="s">
        <v>71</v>
      </c>
      <c r="B48" s="61" t="s">
        <v>72</v>
      </c>
      <c r="C48" s="33">
        <v>0</v>
      </c>
      <c r="D48" s="34">
        <f>'KOTIS-from World'!C29</f>
        <v>0</v>
      </c>
      <c r="E48" s="34">
        <f>'KOTIS-from World'!D29</f>
        <v>0</v>
      </c>
      <c r="F48" s="34">
        <f>'KOTIS-from World'!E29</f>
        <v>0</v>
      </c>
      <c r="G48" s="34">
        <f>'KOTIS-from World'!F29</f>
        <v>0</v>
      </c>
      <c r="H48" s="34">
        <f>'KOTIS-from World'!G29</f>
        <v>721</v>
      </c>
      <c r="I48" s="34">
        <f>'KOTIS-from World'!H29</f>
        <v>77</v>
      </c>
      <c r="J48" s="34">
        <f>'KOTIS-from World'!I29</f>
        <v>68</v>
      </c>
      <c r="K48" s="422">
        <f t="shared" si="44"/>
        <v>-0.11688311688311688</v>
      </c>
      <c r="L48" s="33">
        <v>0</v>
      </c>
      <c r="M48" s="34">
        <f>'KOTIS-from the U.S.'!C29</f>
        <v>0</v>
      </c>
      <c r="N48" s="34">
        <f>'KOTIS-from the U.S.'!D29</f>
        <v>0</v>
      </c>
      <c r="O48" s="34">
        <f>'KOTIS-from the U.S.'!E29</f>
        <v>0</v>
      </c>
      <c r="P48" s="34">
        <f>'KOTIS-from the U.S.'!F29</f>
        <v>0</v>
      </c>
      <c r="Q48" s="34">
        <f>'KOTIS-from the U.S.'!G29</f>
        <v>0</v>
      </c>
      <c r="R48" s="34">
        <f>'KOTIS-from the U.S.'!H29</f>
        <v>0</v>
      </c>
      <c r="S48" s="34">
        <f>'KOTIS-from the U.S.'!I29</f>
        <v>0</v>
      </c>
      <c r="T48" s="422" t="str">
        <f>IF(R48&gt;0, (S48-R48)/R48, "n/a ")</f>
        <v xml:space="preserve">n/a </v>
      </c>
    </row>
    <row r="49" spans="1:20" s="40" customFormat="1" ht="13.15" customHeight="1">
      <c r="A49" s="36"/>
      <c r="B49" s="37" t="s">
        <v>73</v>
      </c>
      <c r="C49" s="38">
        <f>SUM(C40:C48)</f>
        <v>4334106</v>
      </c>
      <c r="D49" s="38">
        <f>SUM(D40:D48)</f>
        <v>5045538</v>
      </c>
      <c r="E49" s="38">
        <f t="shared" ref="E49:H49" si="46">SUM(E40:E48)</f>
        <v>4705258</v>
      </c>
      <c r="F49" s="38">
        <f t="shared" si="46"/>
        <v>4575460</v>
      </c>
      <c r="G49" s="38">
        <f t="shared" si="46"/>
        <v>5021571</v>
      </c>
      <c r="H49" s="38">
        <f t="shared" si="46"/>
        <v>5648044</v>
      </c>
      <c r="I49" s="39">
        <f>SUM(I40:I48)</f>
        <v>471627</v>
      </c>
      <c r="J49" s="39">
        <f>SUM(J40:J48)</f>
        <v>497021</v>
      </c>
      <c r="K49" s="423">
        <f>(J49-I49)/I49</f>
        <v>5.3843397430596636E-2</v>
      </c>
      <c r="L49" s="38">
        <f>SUM(L40:L48)</f>
        <v>227882</v>
      </c>
      <c r="M49" s="38">
        <f>SUM(M40:M48)</f>
        <v>257587</v>
      </c>
      <c r="N49" s="38">
        <f t="shared" ref="N49:Q49" si="47">SUM(N40:N48)</f>
        <v>229479</v>
      </c>
      <c r="O49" s="38">
        <f t="shared" si="47"/>
        <v>212511</v>
      </c>
      <c r="P49" s="38">
        <f t="shared" si="47"/>
        <v>214977</v>
      </c>
      <c r="Q49" s="38">
        <f t="shared" si="47"/>
        <v>224981</v>
      </c>
      <c r="R49" s="39">
        <f>SUM(R40:R48)</f>
        <v>15212</v>
      </c>
      <c r="S49" s="39">
        <f>SUM(S40:S48)</f>
        <v>18432</v>
      </c>
      <c r="T49" s="423">
        <f>(S49-R49)/R49</f>
        <v>0.21167499342624244</v>
      </c>
    </row>
    <row r="50" spans="1:20" s="40" customFormat="1" ht="13.15" customHeight="1">
      <c r="A50" s="23"/>
      <c r="B50" s="41" t="s">
        <v>28</v>
      </c>
      <c r="C50" s="42"/>
      <c r="D50" s="42">
        <f>(D49-C49)/C49</f>
        <v>0.16414734665003577</v>
      </c>
      <c r="E50" s="42">
        <f t="shared" ref="E50:H50" si="48">(E49-D49)/D49</f>
        <v>-6.7441767359595742E-2</v>
      </c>
      <c r="F50" s="42">
        <f t="shared" si="48"/>
        <v>-2.7585734937382818E-2</v>
      </c>
      <c r="G50" s="42">
        <f t="shared" si="48"/>
        <v>9.7500797733998334E-2</v>
      </c>
      <c r="H50" s="42">
        <f t="shared" si="48"/>
        <v>0.12475637604247754</v>
      </c>
      <c r="I50" s="43"/>
      <c r="J50" s="43"/>
      <c r="K50" s="424"/>
      <c r="L50" s="45"/>
      <c r="M50" s="42">
        <f t="shared" ref="M50" si="49">(M49-L49)/L49</f>
        <v>0.13035255088159661</v>
      </c>
      <c r="N50" s="42">
        <f t="shared" ref="N50" si="50">(N49-M49)/M49</f>
        <v>-0.10912041368547326</v>
      </c>
      <c r="O50" s="42">
        <f t="shared" ref="O50" si="51">(O49-N49)/N49</f>
        <v>-7.3941406403200294E-2</v>
      </c>
      <c r="P50" s="42">
        <f t="shared" ref="P50" si="52">(P49-O49)/O49</f>
        <v>1.1604105199260273E-2</v>
      </c>
      <c r="Q50" s="42">
        <f t="shared" ref="Q50" si="53">(Q49-P49)/P49</f>
        <v>4.6535210743474886E-2</v>
      </c>
      <c r="R50" s="65"/>
      <c r="S50" s="66"/>
      <c r="T50" s="424"/>
    </row>
    <row r="51" spans="1:20" s="22" customFormat="1" ht="13.15" customHeight="1">
      <c r="A51" s="49"/>
      <c r="B51" s="50" t="s">
        <v>29</v>
      </c>
      <c r="C51" s="51"/>
      <c r="D51" s="52"/>
      <c r="E51" s="52"/>
      <c r="F51" s="52"/>
      <c r="G51" s="52"/>
      <c r="H51" s="52"/>
      <c r="I51" s="53"/>
      <c r="J51" s="53"/>
      <c r="K51" s="424"/>
      <c r="L51" s="54">
        <f t="shared" ref="L51" si="54">L49/C49</f>
        <v>5.2578778645469212E-2</v>
      </c>
      <c r="M51" s="54">
        <f t="shared" ref="M51" si="55">M49/D49</f>
        <v>5.1052434844411042E-2</v>
      </c>
      <c r="N51" s="54">
        <f t="shared" ref="N51" si="56">N49/E49</f>
        <v>4.877075816033892E-2</v>
      </c>
      <c r="O51" s="54">
        <f t="shared" ref="O51" si="57">O49/F49</f>
        <v>4.6445821840864085E-2</v>
      </c>
      <c r="P51" s="54">
        <f t="shared" ref="P51" si="58">P49/G49</f>
        <v>4.2810706051950677E-2</v>
      </c>
      <c r="Q51" s="54">
        <f t="shared" ref="Q51" si="59">Q49/H49</f>
        <v>3.983343614178643E-2</v>
      </c>
      <c r="R51" s="55">
        <f t="shared" ref="R51" si="60">R49/I49</f>
        <v>3.2254302658668819E-2</v>
      </c>
      <c r="S51" s="55">
        <f t="shared" ref="S51" si="61">S49/J49</f>
        <v>3.7084952144879189E-2</v>
      </c>
      <c r="T51" s="424"/>
    </row>
    <row r="52" spans="1:20" ht="13.15" customHeight="1">
      <c r="A52" s="67"/>
      <c r="B52" s="69"/>
      <c r="C52" s="70"/>
      <c r="D52" s="62"/>
      <c r="E52" s="62"/>
      <c r="F52" s="62"/>
      <c r="G52" s="62"/>
      <c r="H52" s="62"/>
      <c r="I52" s="68"/>
      <c r="J52" s="68"/>
      <c r="K52" s="425"/>
      <c r="L52" s="62"/>
      <c r="M52" s="62"/>
      <c r="N52" s="62"/>
      <c r="O52" s="62"/>
      <c r="P52" s="62"/>
      <c r="Q52" s="62"/>
      <c r="R52" s="68"/>
      <c r="S52" s="68"/>
      <c r="T52" s="425"/>
    </row>
    <row r="53" spans="1:20" ht="13.15" customHeight="1">
      <c r="A53" s="67" t="s">
        <v>74</v>
      </c>
      <c r="B53" s="61"/>
      <c r="C53" s="62"/>
      <c r="D53" s="62"/>
      <c r="E53" s="62"/>
      <c r="F53" s="62"/>
      <c r="G53" s="62"/>
      <c r="H53" s="62"/>
      <c r="I53" s="68"/>
      <c r="J53" s="68"/>
      <c r="K53" s="425"/>
      <c r="L53" s="62"/>
      <c r="M53" s="62"/>
      <c r="N53" s="62"/>
      <c r="O53" s="62"/>
      <c r="P53" s="62"/>
      <c r="Q53" s="62"/>
      <c r="R53" s="68"/>
      <c r="S53" s="68"/>
      <c r="T53" s="425"/>
    </row>
    <row r="54" spans="1:20" ht="13.15" customHeight="1">
      <c r="A54" s="60" t="s">
        <v>75</v>
      </c>
      <c r="B54" s="61" t="s">
        <v>76</v>
      </c>
      <c r="C54" s="33">
        <v>67618</v>
      </c>
      <c r="D54" s="34">
        <f>'KOTIS-from World'!C30</f>
        <v>89858</v>
      </c>
      <c r="E54" s="34">
        <f>'KOTIS-from World'!D30</f>
        <v>95260</v>
      </c>
      <c r="F54" s="34">
        <f>'KOTIS-from World'!E30</f>
        <v>98515</v>
      </c>
      <c r="G54" s="34">
        <f>'KOTIS-from World'!F30</f>
        <v>124640</v>
      </c>
      <c r="H54" s="34">
        <f>'KOTIS-from World'!G30</f>
        <v>181464</v>
      </c>
      <c r="I54" s="34">
        <f>'KOTIS-from World'!H30</f>
        <v>13636</v>
      </c>
      <c r="J54" s="35">
        <f>'KOTIS-from World'!I30</f>
        <v>18566</v>
      </c>
      <c r="K54" s="422">
        <f t="shared" ref="K54:K59" si="62">IF(I54&gt;0, (J54-I54)/I54, "n/a ")</f>
        <v>0.36154297447931943</v>
      </c>
      <c r="L54" s="33">
        <v>659</v>
      </c>
      <c r="M54" s="34">
        <f>'KOTIS-from the U.S.'!C30</f>
        <v>1320</v>
      </c>
      <c r="N54" s="34">
        <f>'KOTIS-from the U.S.'!D30</f>
        <v>799</v>
      </c>
      <c r="O54" s="34">
        <f>'KOTIS-from the U.S.'!E30</f>
        <v>452</v>
      </c>
      <c r="P54" s="34">
        <f>'KOTIS-from the U.S.'!F30</f>
        <v>348</v>
      </c>
      <c r="Q54" s="34">
        <f>'KOTIS-from the U.S.'!G30</f>
        <v>610</v>
      </c>
      <c r="R54" s="34">
        <f>'KOTIS-from the U.S.'!H30</f>
        <v>1</v>
      </c>
      <c r="S54" s="35">
        <f>'KOTIS-from the U.S.'!I30</f>
        <v>0</v>
      </c>
      <c r="T54" s="422">
        <f t="shared" ref="T54:T59" si="63">IF(R54&gt;0, (S54-R54)/R54, "n/a ")</f>
        <v>-1</v>
      </c>
    </row>
    <row r="55" spans="1:20" ht="13.15" customHeight="1">
      <c r="A55" s="60" t="s">
        <v>77</v>
      </c>
      <c r="B55" s="61" t="s">
        <v>78</v>
      </c>
      <c r="C55" s="33">
        <v>69054</v>
      </c>
      <c r="D55" s="34">
        <f>'KOTIS-from World'!C31</f>
        <v>69711</v>
      </c>
      <c r="E55" s="34">
        <f>'KOTIS-from World'!D31</f>
        <v>75554</v>
      </c>
      <c r="F55" s="34">
        <f>'KOTIS-from World'!E31</f>
        <v>70310</v>
      </c>
      <c r="G55" s="34">
        <f>'KOTIS-from World'!F31</f>
        <v>61387</v>
      </c>
      <c r="H55" s="34">
        <f>'KOTIS-from World'!G31</f>
        <v>90971</v>
      </c>
      <c r="I55" s="34">
        <f>'KOTIS-from World'!H31</f>
        <v>4774</v>
      </c>
      <c r="J55" s="35">
        <f>'KOTIS-from World'!I31</f>
        <v>4463</v>
      </c>
      <c r="K55" s="422">
        <f t="shared" si="62"/>
        <v>-6.5144532886468376E-2</v>
      </c>
      <c r="L55" s="33">
        <v>17351</v>
      </c>
      <c r="M55" s="34">
        <f>'KOTIS-from the U.S.'!C31</f>
        <v>16088</v>
      </c>
      <c r="N55" s="34">
        <f>'KOTIS-from the U.S.'!D31</f>
        <v>19390</v>
      </c>
      <c r="O55" s="34">
        <f>'KOTIS-from the U.S.'!E31</f>
        <v>13700</v>
      </c>
      <c r="P55" s="34">
        <f>'KOTIS-from the U.S.'!F31</f>
        <v>14197</v>
      </c>
      <c r="Q55" s="34">
        <f>'KOTIS-from the U.S.'!G31</f>
        <v>28624</v>
      </c>
      <c r="R55" s="34">
        <f>'KOTIS-from the U.S.'!H31</f>
        <v>411</v>
      </c>
      <c r="S55" s="35">
        <f>'KOTIS-from the U.S.'!I31</f>
        <v>114</v>
      </c>
      <c r="T55" s="422">
        <f t="shared" si="63"/>
        <v>-0.72262773722627738</v>
      </c>
    </row>
    <row r="56" spans="1:20" ht="13.15" customHeight="1">
      <c r="A56" s="60" t="s">
        <v>79</v>
      </c>
      <c r="B56" s="61" t="s">
        <v>80</v>
      </c>
      <c r="C56" s="33">
        <v>3407</v>
      </c>
      <c r="D56" s="34">
        <f>'KOTIS-from World'!C32</f>
        <v>2782</v>
      </c>
      <c r="E56" s="34">
        <f>'KOTIS-from World'!D32</f>
        <v>3172</v>
      </c>
      <c r="F56" s="34">
        <f>'KOTIS-from World'!E32</f>
        <v>5569</v>
      </c>
      <c r="G56" s="34">
        <f>'KOTIS-from World'!F32</f>
        <v>12641</v>
      </c>
      <c r="H56" s="34">
        <f>'KOTIS-from World'!G32</f>
        <v>14241</v>
      </c>
      <c r="I56" s="34">
        <f>'KOTIS-from World'!H32</f>
        <v>971</v>
      </c>
      <c r="J56" s="35">
        <f>'KOTIS-from World'!I32</f>
        <v>770</v>
      </c>
      <c r="K56" s="422">
        <f t="shared" si="62"/>
        <v>-0.2070030895983522</v>
      </c>
      <c r="L56" s="33">
        <v>957</v>
      </c>
      <c r="M56" s="34">
        <f>'KOTIS-from the U.S.'!C32</f>
        <v>965</v>
      </c>
      <c r="N56" s="34">
        <f>'KOTIS-from the U.S.'!D32</f>
        <v>1266</v>
      </c>
      <c r="O56" s="34">
        <f>'KOTIS-from the U.S.'!E32</f>
        <v>3303</v>
      </c>
      <c r="P56" s="34">
        <f>'KOTIS-from the U.S.'!F32</f>
        <v>8563</v>
      </c>
      <c r="Q56" s="34">
        <f>'KOTIS-from the U.S.'!G32</f>
        <v>7982</v>
      </c>
      <c r="R56" s="34">
        <f>'KOTIS-from the U.S.'!H32</f>
        <v>599</v>
      </c>
      <c r="S56" s="35">
        <f>'KOTIS-from the U.S.'!I32</f>
        <v>478</v>
      </c>
      <c r="T56" s="422">
        <f t="shared" si="63"/>
        <v>-0.2020033388981636</v>
      </c>
    </row>
    <row r="57" spans="1:20" ht="13.15" customHeight="1">
      <c r="A57" s="60" t="s">
        <v>81</v>
      </c>
      <c r="B57" s="61" t="s">
        <v>82</v>
      </c>
      <c r="C57" s="33">
        <v>127017</v>
      </c>
      <c r="D57" s="34">
        <f>'KOTIS-from World'!C33</f>
        <v>128593</v>
      </c>
      <c r="E57" s="34">
        <f>'KOTIS-from World'!D33</f>
        <v>143245</v>
      </c>
      <c r="F57" s="34">
        <f>'KOTIS-from World'!E33</f>
        <v>169924</v>
      </c>
      <c r="G57" s="34">
        <f>'KOTIS-from World'!F33</f>
        <v>200416</v>
      </c>
      <c r="H57" s="34">
        <f>'KOTIS-from World'!G33</f>
        <v>253318</v>
      </c>
      <c r="I57" s="34">
        <f>'KOTIS-from World'!H33</f>
        <v>17696</v>
      </c>
      <c r="J57" s="35">
        <f>'KOTIS-from World'!I33</f>
        <v>26825</v>
      </c>
      <c r="K57" s="422">
        <f t="shared" si="62"/>
        <v>0.51587929475587702</v>
      </c>
      <c r="L57" s="33">
        <v>11447</v>
      </c>
      <c r="M57" s="34">
        <f>'KOTIS-from the U.S.'!C33</f>
        <v>12029</v>
      </c>
      <c r="N57" s="34">
        <f>'KOTIS-from the U.S.'!D33</f>
        <v>14306</v>
      </c>
      <c r="O57" s="34">
        <f>'KOTIS-from the U.S.'!E33</f>
        <v>12081</v>
      </c>
      <c r="P57" s="34">
        <f>'KOTIS-from the U.S.'!F33</f>
        <v>16574</v>
      </c>
      <c r="Q57" s="34">
        <f>'KOTIS-from the U.S.'!G33</f>
        <v>16846</v>
      </c>
      <c r="R57" s="34">
        <f>'KOTIS-from the U.S.'!H33</f>
        <v>1010</v>
      </c>
      <c r="S57" s="35">
        <f>'KOTIS-from the U.S.'!I33</f>
        <v>883</v>
      </c>
      <c r="T57" s="422">
        <f t="shared" si="63"/>
        <v>-0.12574257425742574</v>
      </c>
    </row>
    <row r="58" spans="1:20" ht="13.15" customHeight="1">
      <c r="A58" s="60" t="s">
        <v>83</v>
      </c>
      <c r="B58" s="61" t="s">
        <v>84</v>
      </c>
      <c r="C58" s="33">
        <v>51219</v>
      </c>
      <c r="D58" s="34">
        <f>'KOTIS-from World'!C34</f>
        <v>71489</v>
      </c>
      <c r="E58" s="34">
        <f>'KOTIS-from World'!D34</f>
        <v>86111</v>
      </c>
      <c r="F58" s="34">
        <f>'KOTIS-from World'!E34</f>
        <v>88924</v>
      </c>
      <c r="G58" s="34">
        <f>'KOTIS-from World'!F34</f>
        <v>144777</v>
      </c>
      <c r="H58" s="34">
        <f>'KOTIS-from World'!G34</f>
        <v>202202</v>
      </c>
      <c r="I58" s="34">
        <f>'KOTIS-from World'!H34</f>
        <v>13932</v>
      </c>
      <c r="J58" s="35">
        <f>'KOTIS-from World'!I34</f>
        <v>23145</v>
      </c>
      <c r="K58" s="422">
        <f t="shared" si="62"/>
        <v>0.66128337639965551</v>
      </c>
      <c r="L58" s="33">
        <v>4319</v>
      </c>
      <c r="M58" s="34">
        <f>'KOTIS-from the U.S.'!C34</f>
        <v>7215</v>
      </c>
      <c r="N58" s="34">
        <f>'KOTIS-from the U.S.'!D34</f>
        <v>10317</v>
      </c>
      <c r="O58" s="34">
        <f>'KOTIS-from the U.S.'!E34</f>
        <v>8325</v>
      </c>
      <c r="P58" s="34">
        <f>'KOTIS-from the U.S.'!F34</f>
        <v>12594</v>
      </c>
      <c r="Q58" s="34">
        <f>'KOTIS-from the U.S.'!G34</f>
        <v>32356</v>
      </c>
      <c r="R58" s="34">
        <f>'KOTIS-from the U.S.'!H34</f>
        <v>2117</v>
      </c>
      <c r="S58" s="35">
        <f>'KOTIS-from the U.S.'!I34</f>
        <v>1488</v>
      </c>
      <c r="T58" s="422">
        <f t="shared" si="63"/>
        <v>-0.29711856400566838</v>
      </c>
    </row>
    <row r="59" spans="1:20" ht="13.15" customHeight="1">
      <c r="A59" s="60" t="s">
        <v>85</v>
      </c>
      <c r="B59" s="61" t="s">
        <v>86</v>
      </c>
      <c r="C59" s="33">
        <v>535768</v>
      </c>
      <c r="D59" s="34">
        <f>'KOTIS-from World'!C35</f>
        <v>533868</v>
      </c>
      <c r="E59" s="34">
        <f>'KOTIS-from World'!D35</f>
        <v>555075</v>
      </c>
      <c r="F59" s="34">
        <f>'KOTIS-from World'!E35</f>
        <v>629224</v>
      </c>
      <c r="G59" s="34">
        <f>'KOTIS-from World'!F35</f>
        <v>685415</v>
      </c>
      <c r="H59" s="34">
        <f>'KOTIS-from World'!G35</f>
        <v>792750</v>
      </c>
      <c r="I59" s="34">
        <f>'KOTIS-from World'!H35</f>
        <v>55509</v>
      </c>
      <c r="J59" s="35">
        <f>'KOTIS-from World'!I35</f>
        <v>66568</v>
      </c>
      <c r="K59" s="422">
        <f t="shared" si="62"/>
        <v>0.19922895386333747</v>
      </c>
      <c r="L59" s="33">
        <v>209125</v>
      </c>
      <c r="M59" s="34">
        <f>'KOTIS-from the U.S.'!C35</f>
        <v>222831</v>
      </c>
      <c r="N59" s="34">
        <f>'KOTIS-from the U.S.'!D35</f>
        <v>252839</v>
      </c>
      <c r="O59" s="34">
        <f>'KOTIS-from the U.S.'!E35</f>
        <v>259466</v>
      </c>
      <c r="P59" s="34">
        <f>'KOTIS-from the U.S.'!F35</f>
        <v>290043</v>
      </c>
      <c r="Q59" s="34">
        <f>'KOTIS-from the U.S.'!G35</f>
        <v>343700</v>
      </c>
      <c r="R59" s="34">
        <f>'KOTIS-from the U.S.'!H35</f>
        <v>27086</v>
      </c>
      <c r="S59" s="35">
        <f>'KOTIS-from the U.S.'!I35</f>
        <v>27368</v>
      </c>
      <c r="T59" s="422">
        <f t="shared" si="63"/>
        <v>1.0411282581407369E-2</v>
      </c>
    </row>
    <row r="60" spans="1:20" ht="13.15" customHeight="1">
      <c r="A60" s="56"/>
      <c r="B60" s="57" t="s">
        <v>87</v>
      </c>
      <c r="C60" s="58">
        <f t="shared" ref="C60:H60" si="64">SUM(C54:C59)</f>
        <v>854083</v>
      </c>
      <c r="D60" s="58">
        <f t="shared" si="64"/>
        <v>896301</v>
      </c>
      <c r="E60" s="58">
        <f t="shared" si="64"/>
        <v>958417</v>
      </c>
      <c r="F60" s="58">
        <f t="shared" si="64"/>
        <v>1062466</v>
      </c>
      <c r="G60" s="58">
        <f t="shared" si="64"/>
        <v>1229276</v>
      </c>
      <c r="H60" s="58">
        <f t="shared" si="64"/>
        <v>1534946</v>
      </c>
      <c r="I60" s="59">
        <f t="shared" ref="I60" si="65">SUM(I54:I59)</f>
        <v>106518</v>
      </c>
      <c r="J60" s="59">
        <f t="shared" ref="J60" si="66">SUM(J54:J59)</f>
        <v>140337</v>
      </c>
      <c r="K60" s="427">
        <f>(J60-I60)/I60</f>
        <v>0.317495634540641</v>
      </c>
      <c r="L60" s="58">
        <f t="shared" ref="L60:S60" si="67">SUM(L54:L59)</f>
        <v>243858</v>
      </c>
      <c r="M60" s="58">
        <f t="shared" si="67"/>
        <v>260448</v>
      </c>
      <c r="N60" s="58">
        <f t="shared" si="67"/>
        <v>298917</v>
      </c>
      <c r="O60" s="58">
        <f t="shared" si="67"/>
        <v>297327</v>
      </c>
      <c r="P60" s="58">
        <f t="shared" si="67"/>
        <v>342319</v>
      </c>
      <c r="Q60" s="58">
        <f t="shared" si="67"/>
        <v>430118</v>
      </c>
      <c r="R60" s="59">
        <f t="shared" si="67"/>
        <v>31224</v>
      </c>
      <c r="S60" s="59">
        <f t="shared" si="67"/>
        <v>30331</v>
      </c>
      <c r="T60" s="427">
        <f>(S60-R60)/R60</f>
        <v>-2.8599795029464515E-2</v>
      </c>
    </row>
    <row r="61" spans="1:20" ht="13.15" customHeight="1">
      <c r="A61" s="60"/>
      <c r="B61" s="61"/>
      <c r="C61" s="62"/>
      <c r="D61" s="62"/>
      <c r="E61" s="62"/>
      <c r="F61" s="62"/>
      <c r="G61" s="62"/>
      <c r="H61" s="62"/>
      <c r="I61" s="68"/>
      <c r="J61" s="68"/>
      <c r="K61" s="425"/>
      <c r="L61" s="62"/>
      <c r="M61" s="62"/>
      <c r="N61" s="62"/>
      <c r="O61" s="62"/>
      <c r="P61" s="62"/>
      <c r="Q61" s="62"/>
      <c r="R61" s="68"/>
      <c r="S61" s="68"/>
      <c r="T61" s="425"/>
    </row>
    <row r="62" spans="1:20" ht="13.15" customHeight="1">
      <c r="A62" s="60" t="s">
        <v>88</v>
      </c>
      <c r="B62" s="61" t="s">
        <v>89</v>
      </c>
      <c r="C62" s="33">
        <v>9676</v>
      </c>
      <c r="D62" s="34">
        <f>'KOTIS-from World'!C36</f>
        <v>2955</v>
      </c>
      <c r="E62" s="34">
        <f>'KOTIS-from World'!D36</f>
        <v>3210</v>
      </c>
      <c r="F62" s="34">
        <f>'KOTIS-from World'!E36</f>
        <v>3250</v>
      </c>
      <c r="G62" s="34">
        <f>'KOTIS-from World'!F36</f>
        <v>90128</v>
      </c>
      <c r="H62" s="34">
        <f>'KOTIS-from World'!G36</f>
        <v>3993</v>
      </c>
      <c r="I62" s="34">
        <f>'KOTIS-from World'!H36</f>
        <v>402</v>
      </c>
      <c r="J62" s="35">
        <f>'KOTIS-from World'!I36</f>
        <v>731</v>
      </c>
      <c r="K62" s="422">
        <f>IF(I62&gt;0, (J62-I62)/I62, "n/a ")</f>
        <v>0.81840796019900497</v>
      </c>
      <c r="L62" s="33">
        <v>3311</v>
      </c>
      <c r="M62" s="34">
        <f>'KOTIS-from the U.S.'!C36</f>
        <v>916</v>
      </c>
      <c r="N62" s="34">
        <f>'KOTIS-from the U.S.'!D36</f>
        <v>722</v>
      </c>
      <c r="O62" s="34">
        <f>'KOTIS-from the U.S.'!E36</f>
        <v>462</v>
      </c>
      <c r="P62" s="34">
        <f>'KOTIS-from the U.S.'!F36</f>
        <v>85051</v>
      </c>
      <c r="Q62" s="34">
        <f>'KOTIS-from the U.S.'!G36</f>
        <v>484</v>
      </c>
      <c r="R62" s="34">
        <f>'KOTIS-from the U.S.'!H36</f>
        <v>143</v>
      </c>
      <c r="S62" s="35">
        <f>'KOTIS-from the U.S.'!I36</f>
        <v>25</v>
      </c>
      <c r="T62" s="422">
        <f>IF(R62&gt;0, (S62-R62)/R62, "n/a ")</f>
        <v>-0.82517482517482521</v>
      </c>
    </row>
    <row r="63" spans="1:20" ht="13.15" customHeight="1">
      <c r="A63" s="60" t="s">
        <v>90</v>
      </c>
      <c r="B63" s="61" t="s">
        <v>91</v>
      </c>
      <c r="C63" s="33">
        <v>28418</v>
      </c>
      <c r="D63" s="34">
        <f>'KOTIS-from World'!C37</f>
        <v>12793</v>
      </c>
      <c r="E63" s="34">
        <f>'KOTIS-from World'!D37</f>
        <v>10950</v>
      </c>
      <c r="F63" s="34">
        <f>'KOTIS-from World'!E37</f>
        <v>9145</v>
      </c>
      <c r="G63" s="34">
        <f>'KOTIS-from World'!F37</f>
        <v>27182</v>
      </c>
      <c r="H63" s="34">
        <f>'KOTIS-from World'!G37</f>
        <v>19102</v>
      </c>
      <c r="I63" s="34">
        <f>'KOTIS-from World'!H37</f>
        <v>837</v>
      </c>
      <c r="J63" s="35">
        <f>'KOTIS-from World'!I37</f>
        <v>1216</v>
      </c>
      <c r="K63" s="422">
        <f>IF(I63&gt;0, (J63-I63)/I63, "n/a ")</f>
        <v>0.45280764635603343</v>
      </c>
      <c r="L63" s="33">
        <v>14486</v>
      </c>
      <c r="M63" s="34">
        <f>'KOTIS-from the U.S.'!C37</f>
        <v>6942</v>
      </c>
      <c r="N63" s="34">
        <f>'KOTIS-from the U.S.'!D37</f>
        <v>5714</v>
      </c>
      <c r="O63" s="34">
        <f>'KOTIS-from the U.S.'!E37</f>
        <v>5699</v>
      </c>
      <c r="P63" s="34">
        <f>'KOTIS-from the U.S.'!F37</f>
        <v>12719</v>
      </c>
      <c r="Q63" s="34">
        <f>'KOTIS-from the U.S.'!G37</f>
        <v>6778</v>
      </c>
      <c r="R63" s="34">
        <f>'KOTIS-from the U.S.'!H37</f>
        <v>638</v>
      </c>
      <c r="S63" s="35">
        <f>'KOTIS-from the U.S.'!I37</f>
        <v>76</v>
      </c>
      <c r="T63" s="422">
        <f>IF(R63&gt;0, (S63-R63)/R63, "n/a ")</f>
        <v>-0.88087774294670851</v>
      </c>
    </row>
    <row r="64" spans="1:20" ht="13.15" customHeight="1">
      <c r="A64" s="56"/>
      <c r="B64" s="57" t="s">
        <v>92</v>
      </c>
      <c r="C64" s="58">
        <f t="shared" ref="C64:H64" si="68">C62+C63</f>
        <v>38094</v>
      </c>
      <c r="D64" s="58">
        <f t="shared" si="68"/>
        <v>15748</v>
      </c>
      <c r="E64" s="58">
        <f t="shared" si="68"/>
        <v>14160</v>
      </c>
      <c r="F64" s="58">
        <f t="shared" si="68"/>
        <v>12395</v>
      </c>
      <c r="G64" s="58">
        <f t="shared" si="68"/>
        <v>117310</v>
      </c>
      <c r="H64" s="58">
        <f t="shared" si="68"/>
        <v>23095</v>
      </c>
      <c r="I64" s="59">
        <f t="shared" ref="I64" si="69">I62+I63</f>
        <v>1239</v>
      </c>
      <c r="J64" s="59">
        <f t="shared" ref="J64" si="70">J62+J63</f>
        <v>1947</v>
      </c>
      <c r="K64" s="427">
        <f>(J64-I64)/I64</f>
        <v>0.5714285714285714</v>
      </c>
      <c r="L64" s="58">
        <f t="shared" ref="L64:S64" si="71">L62+L63</f>
        <v>17797</v>
      </c>
      <c r="M64" s="58">
        <f t="shared" si="71"/>
        <v>7858</v>
      </c>
      <c r="N64" s="58">
        <f t="shared" si="71"/>
        <v>6436</v>
      </c>
      <c r="O64" s="58">
        <f t="shared" si="71"/>
        <v>6161</v>
      </c>
      <c r="P64" s="58">
        <f t="shared" si="71"/>
        <v>97770</v>
      </c>
      <c r="Q64" s="58">
        <f t="shared" si="71"/>
        <v>7262</v>
      </c>
      <c r="R64" s="59">
        <f t="shared" si="71"/>
        <v>781</v>
      </c>
      <c r="S64" s="59">
        <f t="shared" si="71"/>
        <v>101</v>
      </c>
      <c r="T64" s="427">
        <f>(S64-R64)/R64</f>
        <v>-0.8706786171574904</v>
      </c>
    </row>
    <row r="65" spans="1:20" ht="13.15" customHeight="1">
      <c r="A65" s="60"/>
      <c r="B65" s="61"/>
      <c r="C65" s="62"/>
      <c r="D65" s="62"/>
      <c r="E65" s="62"/>
      <c r="F65" s="62"/>
      <c r="G65" s="62"/>
      <c r="H65" s="62"/>
      <c r="I65" s="68"/>
      <c r="J65" s="68"/>
      <c r="K65" s="425"/>
      <c r="L65" s="62"/>
      <c r="M65" s="62"/>
      <c r="N65" s="62"/>
      <c r="O65" s="62"/>
      <c r="P65" s="62"/>
      <c r="Q65" s="62"/>
      <c r="R65" s="68"/>
      <c r="S65" s="68"/>
      <c r="T65" s="425"/>
    </row>
    <row r="66" spans="1:20" ht="13.15" customHeight="1">
      <c r="A66" s="60" t="s">
        <v>93</v>
      </c>
      <c r="B66" s="61" t="s">
        <v>94</v>
      </c>
      <c r="C66" s="33">
        <v>9430</v>
      </c>
      <c r="D66" s="34">
        <f>'KOTIS-from World'!C38</f>
        <v>12424</v>
      </c>
      <c r="E66" s="34">
        <f>'KOTIS-from World'!D38</f>
        <v>10127</v>
      </c>
      <c r="F66" s="34">
        <f>'KOTIS-from World'!E38</f>
        <v>12457</v>
      </c>
      <c r="G66" s="34">
        <f>'KOTIS-from World'!F38</f>
        <v>15346</v>
      </c>
      <c r="H66" s="34">
        <f>'KOTIS-from World'!G38</f>
        <v>17396</v>
      </c>
      <c r="I66" s="34">
        <f>'KOTIS-from World'!H38</f>
        <v>1408</v>
      </c>
      <c r="J66" s="35">
        <f>'KOTIS-from World'!I38</f>
        <v>548</v>
      </c>
      <c r="K66" s="422">
        <f>IF(I66&gt;0, (J66-I66)/I66, "n/a ")</f>
        <v>-0.61079545454545459</v>
      </c>
      <c r="L66" s="33">
        <v>4012</v>
      </c>
      <c r="M66" s="34">
        <f>'KOTIS-from the U.S.'!C38</f>
        <v>3576</v>
      </c>
      <c r="N66" s="34">
        <f>'KOTIS-from the U.S.'!D38</f>
        <v>3678</v>
      </c>
      <c r="O66" s="34">
        <f>'KOTIS-from the U.S.'!E38</f>
        <v>5038</v>
      </c>
      <c r="P66" s="34">
        <f>'KOTIS-from the U.S.'!F38</f>
        <v>6365</v>
      </c>
      <c r="Q66" s="34">
        <f>'KOTIS-from the U.S.'!G38</f>
        <v>6311</v>
      </c>
      <c r="R66" s="34">
        <f>'KOTIS-from the U.S.'!H38</f>
        <v>641</v>
      </c>
      <c r="S66" s="35">
        <f>'KOTIS-from the U.S.'!I38</f>
        <v>369</v>
      </c>
      <c r="T66" s="422">
        <f>IF(R66&gt;0, (S66-R66)/R66, "n/a ")</f>
        <v>-0.42433697347893917</v>
      </c>
    </row>
    <row r="67" spans="1:20" ht="13.15" customHeight="1">
      <c r="A67" s="60" t="s">
        <v>95</v>
      </c>
      <c r="B67" s="61" t="s">
        <v>96</v>
      </c>
      <c r="C67" s="33">
        <v>2999</v>
      </c>
      <c r="D67" s="34">
        <f>'KOTIS-from World'!C39</f>
        <v>7530</v>
      </c>
      <c r="E67" s="34">
        <f>'KOTIS-from World'!D39</f>
        <v>6957</v>
      </c>
      <c r="F67" s="34">
        <f>'KOTIS-from World'!E39</f>
        <v>6250</v>
      </c>
      <c r="G67" s="34">
        <f>'KOTIS-from World'!F39</f>
        <v>4431</v>
      </c>
      <c r="H67" s="34">
        <f>'KOTIS-from World'!G39</f>
        <v>3705</v>
      </c>
      <c r="I67" s="34">
        <f>'KOTIS-from World'!H39</f>
        <v>286</v>
      </c>
      <c r="J67" s="35">
        <f>'KOTIS-from World'!I39</f>
        <v>223</v>
      </c>
      <c r="K67" s="422">
        <f>IF(I67&gt;0, (J67-I67)/I67, "n/a ")</f>
        <v>-0.22027972027972029</v>
      </c>
      <c r="L67" s="33">
        <v>170</v>
      </c>
      <c r="M67" s="34">
        <f>'KOTIS-from the U.S.'!C39</f>
        <v>197</v>
      </c>
      <c r="N67" s="34">
        <f>'KOTIS-from the U.S.'!D39</f>
        <v>375</v>
      </c>
      <c r="O67" s="34">
        <f>'KOTIS-from the U.S.'!E39</f>
        <v>321</v>
      </c>
      <c r="P67" s="34">
        <f>'KOTIS-from the U.S.'!F39</f>
        <v>286</v>
      </c>
      <c r="Q67" s="34">
        <f>'KOTIS-from the U.S.'!G39</f>
        <v>210</v>
      </c>
      <c r="R67" s="34">
        <f>'KOTIS-from the U.S.'!H39</f>
        <v>29</v>
      </c>
      <c r="S67" s="35">
        <f>'KOTIS-from the U.S.'!I39</f>
        <v>28</v>
      </c>
      <c r="T67" s="422">
        <f>IF(R67&gt;0, (S67-R67)/R67, "n/a ")</f>
        <v>-3.4482758620689655E-2</v>
      </c>
    </row>
    <row r="68" spans="1:20" s="40" customFormat="1" ht="13.15" customHeight="1">
      <c r="A68" s="36"/>
      <c r="B68" s="37" t="s">
        <v>97</v>
      </c>
      <c r="C68" s="38">
        <f t="shared" ref="C68:H68" si="72">C60+C64+C66+C67</f>
        <v>904606</v>
      </c>
      <c r="D68" s="38">
        <f t="shared" si="72"/>
        <v>932003</v>
      </c>
      <c r="E68" s="38">
        <f t="shared" si="72"/>
        <v>989661</v>
      </c>
      <c r="F68" s="38">
        <f t="shared" si="72"/>
        <v>1093568</v>
      </c>
      <c r="G68" s="38">
        <f t="shared" si="72"/>
        <v>1366363</v>
      </c>
      <c r="H68" s="38">
        <f t="shared" si="72"/>
        <v>1579142</v>
      </c>
      <c r="I68" s="39">
        <f t="shared" ref="I68" si="73">I60+I64+I66+I67</f>
        <v>109451</v>
      </c>
      <c r="J68" s="39">
        <f t="shared" ref="J68" si="74">J60+J64+J66+J67</f>
        <v>143055</v>
      </c>
      <c r="K68" s="423">
        <f>(J68-I68)/I68</f>
        <v>0.30702323414130522</v>
      </c>
      <c r="L68" s="38">
        <f t="shared" ref="L68:S68" si="75">L60+L64+L66+L67</f>
        <v>265837</v>
      </c>
      <c r="M68" s="38">
        <f t="shared" si="75"/>
        <v>272079</v>
      </c>
      <c r="N68" s="38">
        <f t="shared" si="75"/>
        <v>309406</v>
      </c>
      <c r="O68" s="38">
        <f t="shared" si="75"/>
        <v>308847</v>
      </c>
      <c r="P68" s="38">
        <f t="shared" si="75"/>
        <v>446740</v>
      </c>
      <c r="Q68" s="38">
        <f t="shared" si="75"/>
        <v>443901</v>
      </c>
      <c r="R68" s="39">
        <f t="shared" si="75"/>
        <v>32675</v>
      </c>
      <c r="S68" s="39">
        <f t="shared" si="75"/>
        <v>30829</v>
      </c>
      <c r="T68" s="423">
        <f>(S68-R68)/R68</f>
        <v>-5.6495791889824024E-2</v>
      </c>
    </row>
    <row r="69" spans="1:20" s="40" customFormat="1" ht="13.15" customHeight="1">
      <c r="A69" s="23"/>
      <c r="B69" s="41" t="s">
        <v>28</v>
      </c>
      <c r="C69" s="42"/>
      <c r="D69" s="45">
        <f>(D68-C68)/C68</f>
        <v>3.0286113512402086E-2</v>
      </c>
      <c r="E69" s="45">
        <f t="shared" ref="E69:H69" si="76">(E68-D68)/D68</f>
        <v>6.1864607731949357E-2</v>
      </c>
      <c r="F69" s="45">
        <f t="shared" si="76"/>
        <v>0.1049925176398787</v>
      </c>
      <c r="G69" s="45">
        <f t="shared" si="76"/>
        <v>0.2494540805875812</v>
      </c>
      <c r="H69" s="45">
        <f t="shared" si="76"/>
        <v>0.15572655289992485</v>
      </c>
      <c r="I69" s="43"/>
      <c r="J69" s="43"/>
      <c r="K69" s="424"/>
      <c r="L69" s="45"/>
      <c r="M69" s="45">
        <f t="shared" ref="M69" si="77">IF(L68&gt;0,(M68-L68)/L68,"n/a")</f>
        <v>2.3480553873238112E-2</v>
      </c>
      <c r="N69" s="45">
        <f t="shared" ref="N69" si="78">IF(M68&gt;0,(N68-M68)/M68,"n/a")</f>
        <v>0.13719177150754008</v>
      </c>
      <c r="O69" s="45">
        <f t="shared" ref="O69" si="79">IF(N68&gt;0,(O68-N68)/N68,"n/a")</f>
        <v>-1.8066876531159706E-3</v>
      </c>
      <c r="P69" s="45">
        <f t="shared" ref="P69" si="80">IF(O68&gt;0,(P68-O68)/O68,"n/a")</f>
        <v>0.44647673443484964</v>
      </c>
      <c r="Q69" s="45">
        <f t="shared" ref="Q69" si="81">IF(P68&gt;0,(Q68-P68)/P68,"n/a")</f>
        <v>-6.3549268030621839E-3</v>
      </c>
      <c r="R69" s="65"/>
      <c r="S69" s="66"/>
      <c r="T69" s="424"/>
    </row>
    <row r="70" spans="1:20" s="22" customFormat="1" ht="13.15" customHeight="1">
      <c r="A70" s="49"/>
      <c r="B70" s="50" t="s">
        <v>29</v>
      </c>
      <c r="C70" s="51"/>
      <c r="D70" s="52"/>
      <c r="E70" s="52"/>
      <c r="F70" s="52"/>
      <c r="G70" s="52"/>
      <c r="H70" s="52"/>
      <c r="I70" s="53"/>
      <c r="J70" s="53"/>
      <c r="K70" s="424"/>
      <c r="L70" s="54">
        <f t="shared" ref="L70" si="82">L68/C68</f>
        <v>0.29387048062913579</v>
      </c>
      <c r="M70" s="54">
        <f t="shared" ref="M70" si="83">M68/D68</f>
        <v>0.29192931782408427</v>
      </c>
      <c r="N70" s="54">
        <f t="shared" ref="N70" si="84">N68/E68</f>
        <v>0.31263836808765832</v>
      </c>
      <c r="O70" s="54">
        <f t="shared" ref="O70" si="85">O68/F68</f>
        <v>0.2824213949201147</v>
      </c>
      <c r="P70" s="54">
        <f t="shared" ref="P70" si="86">P68/G68</f>
        <v>0.32695557476307541</v>
      </c>
      <c r="Q70" s="54">
        <f t="shared" ref="Q70" si="87">Q68/H68</f>
        <v>0.28110264941341562</v>
      </c>
      <c r="R70" s="55">
        <f t="shared" ref="R70" si="88">R68/I68</f>
        <v>0.29853541767548947</v>
      </c>
      <c r="S70" s="55">
        <f t="shared" ref="S70" si="89">S68/J68</f>
        <v>0.21550452623116984</v>
      </c>
      <c r="T70" s="424"/>
    </row>
    <row r="71" spans="1:20" ht="13.15" customHeight="1">
      <c r="A71" s="67"/>
      <c r="B71" s="69"/>
      <c r="C71" s="70"/>
      <c r="D71" s="62"/>
      <c r="E71" s="62"/>
      <c r="F71" s="62"/>
      <c r="G71" s="62"/>
      <c r="H71" s="62"/>
      <c r="I71" s="68"/>
      <c r="J71" s="68"/>
      <c r="K71" s="425"/>
      <c r="L71" s="71"/>
      <c r="M71" s="71"/>
      <c r="N71" s="71"/>
      <c r="O71" s="71"/>
      <c r="P71" s="71"/>
      <c r="Q71" s="71"/>
      <c r="R71" s="66"/>
      <c r="S71" s="66"/>
      <c r="T71" s="425"/>
    </row>
    <row r="72" spans="1:20" ht="13.15" customHeight="1">
      <c r="A72" s="67" t="s">
        <v>98</v>
      </c>
      <c r="B72" s="61"/>
      <c r="C72" s="62"/>
      <c r="D72" s="62"/>
      <c r="E72" s="62"/>
      <c r="F72" s="62"/>
      <c r="G72" s="62"/>
      <c r="H72" s="62"/>
      <c r="I72" s="68"/>
      <c r="J72" s="68"/>
      <c r="K72" s="425"/>
      <c r="L72" s="62"/>
      <c r="M72" s="62"/>
      <c r="N72" s="62"/>
      <c r="O72" s="62"/>
      <c r="P72" s="62"/>
      <c r="Q72" s="62"/>
      <c r="R72" s="68"/>
      <c r="S72" s="68"/>
      <c r="T72" s="425"/>
    </row>
    <row r="73" spans="1:20" ht="13.15" customHeight="1">
      <c r="A73" s="60" t="s">
        <v>99</v>
      </c>
      <c r="B73" s="61" t="s">
        <v>100</v>
      </c>
      <c r="C73" s="33">
        <v>1928</v>
      </c>
      <c r="D73" s="34">
        <f>'KOTIS-from World'!C40</f>
        <v>1843</v>
      </c>
      <c r="E73" s="34">
        <f>'KOTIS-from World'!D40</f>
        <v>1828</v>
      </c>
      <c r="F73" s="34">
        <f>'KOTIS-from World'!E40</f>
        <v>1380</v>
      </c>
      <c r="G73" s="34">
        <f>'KOTIS-from World'!F40</f>
        <v>1591</v>
      </c>
      <c r="H73" s="34">
        <f>'KOTIS-from World'!G40</f>
        <v>1422</v>
      </c>
      <c r="I73" s="34">
        <f>'KOTIS-from World'!H40</f>
        <v>258</v>
      </c>
      <c r="J73" s="35">
        <f>'KOTIS-from World'!I40</f>
        <v>135</v>
      </c>
      <c r="K73" s="422">
        <f t="shared" ref="K73:K80" si="90">IF(I73&gt;0, (J73-I73)/I73, "n/a ")</f>
        <v>-0.47674418604651164</v>
      </c>
      <c r="L73" s="33">
        <v>0</v>
      </c>
      <c r="M73" s="34">
        <f>'KOTIS-from the U.S.'!C40</f>
        <v>0</v>
      </c>
      <c r="N73" s="34">
        <f>'KOTIS-from the U.S.'!D40</f>
        <v>0</v>
      </c>
      <c r="O73" s="34">
        <f>'KOTIS-from the U.S.'!E40</f>
        <v>0</v>
      </c>
      <c r="P73" s="34">
        <f>'KOTIS-from the U.S.'!F40</f>
        <v>0</v>
      </c>
      <c r="Q73" s="34">
        <f>'KOTIS-from the U.S.'!G40</f>
        <v>0</v>
      </c>
      <c r="R73" s="34">
        <f>'KOTIS-from the U.S.'!H40</f>
        <v>0</v>
      </c>
      <c r="S73" s="35">
        <f>'KOTIS-from the U.S.'!I40</f>
        <v>0</v>
      </c>
      <c r="T73" s="422" t="str">
        <f t="shared" ref="T73:T80" si="91">IF(R73&gt;0, (S73-R73)/R73, "n/a ")</f>
        <v xml:space="preserve">n/a </v>
      </c>
    </row>
    <row r="74" spans="1:20" ht="13.15" customHeight="1">
      <c r="A74" s="60" t="s">
        <v>101</v>
      </c>
      <c r="B74" s="61" t="s">
        <v>102</v>
      </c>
      <c r="C74" s="33">
        <v>0</v>
      </c>
      <c r="D74" s="34">
        <f>'KOTIS-from World'!C41</f>
        <v>0</v>
      </c>
      <c r="E74" s="34">
        <f>'KOTIS-from World'!D41</f>
        <v>0</v>
      </c>
      <c r="F74" s="34">
        <f>'KOTIS-from World'!E41</f>
        <v>0</v>
      </c>
      <c r="G74" s="34">
        <f>'KOTIS-from World'!F41</f>
        <v>0</v>
      </c>
      <c r="H74" s="34">
        <f>'KOTIS-from World'!G41</f>
        <v>0</v>
      </c>
      <c r="I74" s="34">
        <f>'KOTIS-from World'!H41</f>
        <v>0</v>
      </c>
      <c r="J74" s="35">
        <v>0</v>
      </c>
      <c r="K74" s="422" t="str">
        <f t="shared" si="90"/>
        <v xml:space="preserve">n/a </v>
      </c>
      <c r="L74" s="33">
        <v>0</v>
      </c>
      <c r="M74" s="34">
        <f>'KOTIS-from the U.S.'!C41</f>
        <v>0</v>
      </c>
      <c r="N74" s="34">
        <f>'KOTIS-from the U.S.'!D41</f>
        <v>0</v>
      </c>
      <c r="O74" s="34">
        <f>'KOTIS-from the U.S.'!E41</f>
        <v>0</v>
      </c>
      <c r="P74" s="34">
        <f>'KOTIS-from the U.S.'!F41</f>
        <v>0</v>
      </c>
      <c r="Q74" s="34">
        <f>'KOTIS-from the U.S.'!G41</f>
        <v>0</v>
      </c>
      <c r="R74" s="34">
        <f>'KOTIS-from the U.S.'!H41</f>
        <v>0</v>
      </c>
      <c r="S74" s="35">
        <v>0</v>
      </c>
      <c r="T74" s="422" t="str">
        <f t="shared" si="91"/>
        <v xml:space="preserve">n/a </v>
      </c>
    </row>
    <row r="75" spans="1:20" ht="13.15" customHeight="1">
      <c r="A75" s="60" t="s">
        <v>103</v>
      </c>
      <c r="B75" s="61" t="s">
        <v>104</v>
      </c>
      <c r="C75" s="33">
        <v>75396</v>
      </c>
      <c r="D75" s="34">
        <f>'KOTIS-from World'!C42</f>
        <v>137673</v>
      </c>
      <c r="E75" s="34">
        <f>'KOTIS-from World'!D42</f>
        <v>159798</v>
      </c>
      <c r="F75" s="34">
        <f>'KOTIS-from World'!E42</f>
        <v>139968</v>
      </c>
      <c r="G75" s="34">
        <f>'KOTIS-from World'!F42</f>
        <v>113081</v>
      </c>
      <c r="H75" s="34">
        <f>'KOTIS-from World'!G42</f>
        <v>121748</v>
      </c>
      <c r="I75" s="34">
        <f>'KOTIS-from World'!H42</f>
        <v>13719</v>
      </c>
      <c r="J75" s="35">
        <f>'KOTIS-from World'!I42</f>
        <v>11330</v>
      </c>
      <c r="K75" s="422">
        <f t="shared" si="90"/>
        <v>-0.17413805670967272</v>
      </c>
      <c r="L75" s="33">
        <v>35722</v>
      </c>
      <c r="M75" s="34">
        <f>'KOTIS-from the U.S.'!C42</f>
        <v>63327</v>
      </c>
      <c r="N75" s="34">
        <f>'KOTIS-from the U.S.'!D42</f>
        <v>62038</v>
      </c>
      <c r="O75" s="34">
        <f>'KOTIS-from the U.S.'!E42</f>
        <v>49688</v>
      </c>
      <c r="P75" s="34">
        <f>'KOTIS-from the U.S.'!F42</f>
        <v>38790</v>
      </c>
      <c r="Q75" s="34">
        <f>'KOTIS-from the U.S.'!G42</f>
        <v>37792</v>
      </c>
      <c r="R75" s="34">
        <f>'KOTIS-from the U.S.'!H42</f>
        <v>4084</v>
      </c>
      <c r="S75" s="35">
        <f>'KOTIS-from the U.S.'!I42</f>
        <v>4230</v>
      </c>
      <c r="T75" s="422">
        <f t="shared" si="91"/>
        <v>3.574926542605289E-2</v>
      </c>
    </row>
    <row r="76" spans="1:20" ht="13.15" customHeight="1">
      <c r="A76" s="60" t="s">
        <v>105</v>
      </c>
      <c r="B76" s="61" t="s">
        <v>106</v>
      </c>
      <c r="C76" s="33">
        <v>36734</v>
      </c>
      <c r="D76" s="34">
        <f>'KOTIS-from World'!C43</f>
        <v>43534</v>
      </c>
      <c r="E76" s="34">
        <f>'KOTIS-from World'!D43</f>
        <v>37689</v>
      </c>
      <c r="F76" s="34">
        <f>'KOTIS-from World'!E43</f>
        <v>40878</v>
      </c>
      <c r="G76" s="34">
        <f>'KOTIS-from World'!F43</f>
        <v>36601</v>
      </c>
      <c r="H76" s="34">
        <f>'KOTIS-from World'!G43</f>
        <v>35817</v>
      </c>
      <c r="I76" s="34">
        <f>'KOTIS-from World'!H43</f>
        <v>3757</v>
      </c>
      <c r="J76" s="35">
        <f>'KOTIS-from World'!I43</f>
        <v>1352</v>
      </c>
      <c r="K76" s="422">
        <f t="shared" si="90"/>
        <v>-0.64013840830449831</v>
      </c>
      <c r="L76" s="33">
        <v>51</v>
      </c>
      <c r="M76" s="34">
        <f>'KOTIS-from the U.S.'!C43</f>
        <v>0</v>
      </c>
      <c r="N76" s="34">
        <f>'KOTIS-from the U.S.'!D43</f>
        <v>0</v>
      </c>
      <c r="O76" s="34">
        <f>'KOTIS-from the U.S.'!E43</f>
        <v>8</v>
      </c>
      <c r="P76" s="34">
        <f>'KOTIS-from the U.S.'!F43</f>
        <v>11</v>
      </c>
      <c r="Q76" s="34">
        <f>'KOTIS-from the U.S.'!G43</f>
        <v>69</v>
      </c>
      <c r="R76" s="34">
        <f>'KOTIS-from the U.S.'!H43</f>
        <v>0</v>
      </c>
      <c r="S76" s="35">
        <f>'KOTIS-from the U.S.'!I43</f>
        <v>0</v>
      </c>
      <c r="T76" s="422" t="str">
        <f t="shared" si="91"/>
        <v xml:space="preserve">n/a </v>
      </c>
    </row>
    <row r="77" spans="1:20" ht="13.15" customHeight="1">
      <c r="A77" s="60" t="s">
        <v>107</v>
      </c>
      <c r="B77" s="61" t="s">
        <v>108</v>
      </c>
      <c r="C77" s="33">
        <v>687</v>
      </c>
      <c r="D77" s="34">
        <f>'KOTIS-from World'!C44</f>
        <v>669</v>
      </c>
      <c r="E77" s="34">
        <f>'KOTIS-from World'!D44</f>
        <v>755</v>
      </c>
      <c r="F77" s="34">
        <f>'KOTIS-from World'!E44</f>
        <v>1301</v>
      </c>
      <c r="G77" s="34">
        <f>'KOTIS-from World'!F44</f>
        <v>2722</v>
      </c>
      <c r="H77" s="34">
        <f>'KOTIS-from World'!G44</f>
        <v>3146</v>
      </c>
      <c r="I77" s="34">
        <f>'KOTIS-from World'!H44</f>
        <v>336</v>
      </c>
      <c r="J77" s="35">
        <f>'KOTIS-from World'!I44</f>
        <v>546</v>
      </c>
      <c r="K77" s="422">
        <f t="shared" si="90"/>
        <v>0.625</v>
      </c>
      <c r="L77" s="33">
        <v>2</v>
      </c>
      <c r="M77" s="34">
        <f>'KOTIS-from the U.S.'!C44</f>
        <v>0</v>
      </c>
      <c r="N77" s="34">
        <f>'KOTIS-from the U.S.'!D44</f>
        <v>0</v>
      </c>
      <c r="O77" s="34">
        <f>'KOTIS-from the U.S.'!E44</f>
        <v>0</v>
      </c>
      <c r="P77" s="34">
        <f>'KOTIS-from the U.S.'!F44</f>
        <v>1</v>
      </c>
      <c r="Q77" s="34">
        <f>'KOTIS-from the U.S.'!G44</f>
        <v>192</v>
      </c>
      <c r="R77" s="34">
        <f>'KOTIS-from the U.S.'!H44</f>
        <v>0</v>
      </c>
      <c r="S77" s="35">
        <f>'KOTIS-from the U.S.'!I44</f>
        <v>335</v>
      </c>
      <c r="T77" s="422" t="str">
        <f t="shared" si="91"/>
        <v xml:space="preserve">n/a </v>
      </c>
    </row>
    <row r="78" spans="1:20" ht="13.15" customHeight="1">
      <c r="A78" s="60" t="s">
        <v>109</v>
      </c>
      <c r="B78" s="61" t="s">
        <v>110</v>
      </c>
      <c r="C78" s="33">
        <v>43452</v>
      </c>
      <c r="D78" s="34">
        <f>'KOTIS-from World'!C45</f>
        <v>52632</v>
      </c>
      <c r="E78" s="34">
        <f>'KOTIS-from World'!D45</f>
        <v>47071</v>
      </c>
      <c r="F78" s="34">
        <f>'KOTIS-from World'!E45</f>
        <v>48190</v>
      </c>
      <c r="G78" s="34">
        <f>'KOTIS-from World'!F45</f>
        <v>52433</v>
      </c>
      <c r="H78" s="34">
        <f>'KOTIS-from World'!G45</f>
        <v>62125</v>
      </c>
      <c r="I78" s="34">
        <f>'KOTIS-from World'!H45</f>
        <v>4912</v>
      </c>
      <c r="J78" s="35">
        <f>'KOTIS-from World'!I45</f>
        <v>3543</v>
      </c>
      <c r="K78" s="422">
        <f t="shared" si="90"/>
        <v>-0.27870521172638435</v>
      </c>
      <c r="L78" s="33">
        <v>68</v>
      </c>
      <c r="M78" s="34">
        <f>'KOTIS-from the U.S.'!C45</f>
        <v>0</v>
      </c>
      <c r="N78" s="34">
        <f>'KOTIS-from the U.S.'!D45</f>
        <v>0</v>
      </c>
      <c r="O78" s="34">
        <f>'KOTIS-from the U.S.'!E45</f>
        <v>0</v>
      </c>
      <c r="P78" s="34">
        <f>'KOTIS-from the U.S.'!F45</f>
        <v>1</v>
      </c>
      <c r="Q78" s="34">
        <f>'KOTIS-from the U.S.'!G45</f>
        <v>0</v>
      </c>
      <c r="R78" s="34">
        <f>'KOTIS-from the U.S.'!H45</f>
        <v>0</v>
      </c>
      <c r="S78" s="35">
        <f>'KOTIS-from the U.S.'!I45</f>
        <v>0</v>
      </c>
      <c r="T78" s="422" t="str">
        <f t="shared" si="91"/>
        <v xml:space="preserve">n/a </v>
      </c>
    </row>
    <row r="79" spans="1:20" ht="13.15" customHeight="1">
      <c r="A79" s="60" t="s">
        <v>111</v>
      </c>
      <c r="B79" s="61" t="s">
        <v>112</v>
      </c>
      <c r="C79" s="33">
        <v>33073</v>
      </c>
      <c r="D79" s="34">
        <f>'KOTIS-from World'!C46</f>
        <v>45396</v>
      </c>
      <c r="E79" s="34">
        <f>'KOTIS-from World'!D46</f>
        <v>45050</v>
      </c>
      <c r="F79" s="34">
        <f>'KOTIS-from World'!E46</f>
        <v>51902</v>
      </c>
      <c r="G79" s="34">
        <f>'KOTIS-from World'!F46</f>
        <v>45163</v>
      </c>
      <c r="H79" s="34">
        <f>'KOTIS-from World'!G46</f>
        <v>53827</v>
      </c>
      <c r="I79" s="34">
        <f>'KOTIS-from World'!H46</f>
        <v>8485</v>
      </c>
      <c r="J79" s="35">
        <f>'KOTIS-from World'!I46</f>
        <v>1028</v>
      </c>
      <c r="K79" s="422">
        <f t="shared" si="90"/>
        <v>-0.87884502062463166</v>
      </c>
      <c r="L79" s="33">
        <v>1</v>
      </c>
      <c r="M79" s="34">
        <f>'KOTIS-from the U.S.'!C46</f>
        <v>7</v>
      </c>
      <c r="N79" s="34">
        <f>'KOTIS-from the U.S.'!D46</f>
        <v>22</v>
      </c>
      <c r="O79" s="34">
        <f>'KOTIS-from the U.S.'!E46</f>
        <v>25</v>
      </c>
      <c r="P79" s="34">
        <f>'KOTIS-from the U.S.'!F46</f>
        <v>14</v>
      </c>
      <c r="Q79" s="34">
        <f>'KOTIS-from the U.S.'!G46</f>
        <v>26</v>
      </c>
      <c r="R79" s="34">
        <f>'KOTIS-from the U.S.'!H46</f>
        <v>0</v>
      </c>
      <c r="S79" s="35">
        <f>'KOTIS-from the U.S.'!I46</f>
        <v>0</v>
      </c>
      <c r="T79" s="422" t="str">
        <f t="shared" si="91"/>
        <v xml:space="preserve">n/a </v>
      </c>
    </row>
    <row r="80" spans="1:20" ht="13.15" customHeight="1">
      <c r="A80" s="60" t="s">
        <v>113</v>
      </c>
      <c r="B80" s="61" t="s">
        <v>114</v>
      </c>
      <c r="C80" s="33">
        <v>16478</v>
      </c>
      <c r="D80" s="34">
        <f>'KOTIS-from World'!C47</f>
        <v>17335</v>
      </c>
      <c r="E80" s="34">
        <f>'KOTIS-from World'!D47</f>
        <v>18824</v>
      </c>
      <c r="F80" s="34">
        <f>'KOTIS-from World'!E47</f>
        <v>19902</v>
      </c>
      <c r="G80" s="34">
        <f>'KOTIS-from World'!F47</f>
        <v>20608</v>
      </c>
      <c r="H80" s="34">
        <f>'KOTIS-from World'!G47</f>
        <v>21332</v>
      </c>
      <c r="I80" s="34">
        <f>'KOTIS-from World'!H47</f>
        <v>1532</v>
      </c>
      <c r="J80" s="35">
        <f>'KOTIS-from World'!I47</f>
        <v>2225</v>
      </c>
      <c r="K80" s="422">
        <f t="shared" si="90"/>
        <v>0.45234986945169714</v>
      </c>
      <c r="L80" s="33">
        <v>7223</v>
      </c>
      <c r="M80" s="34">
        <f>'KOTIS-from the U.S.'!C47</f>
        <v>6442</v>
      </c>
      <c r="N80" s="34">
        <f>'KOTIS-from the U.S.'!D47</f>
        <v>7362</v>
      </c>
      <c r="O80" s="34">
        <f>'KOTIS-from the U.S.'!E47</f>
        <v>7345</v>
      </c>
      <c r="P80" s="34">
        <f>'KOTIS-from the U.S.'!F47</f>
        <v>7589</v>
      </c>
      <c r="Q80" s="34">
        <f>'KOTIS-from the U.S.'!G47</f>
        <v>5998</v>
      </c>
      <c r="R80" s="34">
        <f>'KOTIS-from the U.S.'!H47</f>
        <v>274</v>
      </c>
      <c r="S80" s="35">
        <f>'KOTIS-from the U.S.'!I47</f>
        <v>677</v>
      </c>
      <c r="T80" s="422">
        <f t="shared" si="91"/>
        <v>1.4708029197080292</v>
      </c>
    </row>
    <row r="81" spans="1:20" s="40" customFormat="1" ht="13.15" customHeight="1">
      <c r="A81" s="36"/>
      <c r="B81" s="37" t="s">
        <v>115</v>
      </c>
      <c r="C81" s="38">
        <f t="shared" ref="C81:H81" si="92">SUM(C73:C80)</f>
        <v>207748</v>
      </c>
      <c r="D81" s="38">
        <f t="shared" si="92"/>
        <v>299082</v>
      </c>
      <c r="E81" s="38">
        <f t="shared" si="92"/>
        <v>311015</v>
      </c>
      <c r="F81" s="38">
        <f t="shared" si="92"/>
        <v>303521</v>
      </c>
      <c r="G81" s="38">
        <f t="shared" si="92"/>
        <v>272199</v>
      </c>
      <c r="H81" s="38">
        <f t="shared" si="92"/>
        <v>299417</v>
      </c>
      <c r="I81" s="39">
        <f t="shared" ref="I81:J81" si="93">SUM(I73:I80)</f>
        <v>32999</v>
      </c>
      <c r="J81" s="39">
        <f t="shared" si="93"/>
        <v>20159</v>
      </c>
      <c r="K81" s="423">
        <f>(J81-I81)/I81</f>
        <v>-0.38910270008182068</v>
      </c>
      <c r="L81" s="38">
        <f t="shared" ref="L81:S81" si="94">SUM(L73:L80)</f>
        <v>43067</v>
      </c>
      <c r="M81" s="38">
        <f t="shared" si="94"/>
        <v>69776</v>
      </c>
      <c r="N81" s="38">
        <f t="shared" si="94"/>
        <v>69422</v>
      </c>
      <c r="O81" s="38">
        <f t="shared" si="94"/>
        <v>57066</v>
      </c>
      <c r="P81" s="38">
        <f t="shared" si="94"/>
        <v>46406</v>
      </c>
      <c r="Q81" s="38">
        <f t="shared" si="94"/>
        <v>44077</v>
      </c>
      <c r="R81" s="39">
        <f t="shared" si="94"/>
        <v>4358</v>
      </c>
      <c r="S81" s="39">
        <f t="shared" si="94"/>
        <v>5242</v>
      </c>
      <c r="T81" s="423">
        <f>(S81-R81)/R81</f>
        <v>0.2028453418999541</v>
      </c>
    </row>
    <row r="82" spans="1:20" s="40" customFormat="1" ht="13.15" customHeight="1">
      <c r="A82" s="23"/>
      <c r="B82" s="41" t="s">
        <v>28</v>
      </c>
      <c r="C82" s="42"/>
      <c r="D82" s="42">
        <f>(D81-C81)/C81</f>
        <v>0.43963840807131715</v>
      </c>
      <c r="E82" s="42">
        <f t="shared" ref="E82:H82" si="95">(E81-D81)/D81</f>
        <v>3.9898756862666425E-2</v>
      </c>
      <c r="F82" s="42">
        <f t="shared" si="95"/>
        <v>-2.409530086973297E-2</v>
      </c>
      <c r="G82" s="42">
        <f t="shared" si="95"/>
        <v>-0.10319549553408167</v>
      </c>
      <c r="H82" s="42">
        <f t="shared" si="95"/>
        <v>9.9993019812710554E-2</v>
      </c>
      <c r="I82" s="43"/>
      <c r="J82" s="43"/>
      <c r="K82" s="424"/>
      <c r="L82" s="45"/>
      <c r="M82" s="42">
        <f t="shared" ref="M82" si="96">(M81-L81)/L81</f>
        <v>0.62017321847354123</v>
      </c>
      <c r="N82" s="42">
        <f t="shared" ref="N82" si="97">(N81-M81)/M81</f>
        <v>-5.0733776656730111E-3</v>
      </c>
      <c r="O82" s="42">
        <f t="shared" ref="O82" si="98">(O81-N81)/N81</f>
        <v>-0.1779839244043675</v>
      </c>
      <c r="P82" s="42">
        <f t="shared" ref="P82" si="99">(P81-O81)/O81</f>
        <v>-0.18680124767812709</v>
      </c>
      <c r="Q82" s="42">
        <f t="shared" ref="Q82" si="100">(Q81-P81)/P81</f>
        <v>-5.0187475757445157E-2</v>
      </c>
      <c r="R82" s="65"/>
      <c r="S82" s="66"/>
      <c r="T82" s="424"/>
    </row>
    <row r="83" spans="1:20" s="22" customFormat="1" ht="13.15" customHeight="1">
      <c r="A83" s="49"/>
      <c r="B83" s="50" t="s">
        <v>29</v>
      </c>
      <c r="C83" s="51"/>
      <c r="D83" s="52"/>
      <c r="E83" s="52"/>
      <c r="F83" s="52"/>
      <c r="G83" s="52"/>
      <c r="H83" s="52"/>
      <c r="I83" s="53"/>
      <c r="J83" s="53"/>
      <c r="K83" s="424"/>
      <c r="L83" s="54">
        <f t="shared" ref="L83" si="101">L81/C81</f>
        <v>0.20730404143481526</v>
      </c>
      <c r="M83" s="54">
        <f t="shared" ref="M83" si="102">M81/D81</f>
        <v>0.2333005663998502</v>
      </c>
      <c r="N83" s="54">
        <f t="shared" ref="N83" si="103">N81/E81</f>
        <v>0.22321109914312814</v>
      </c>
      <c r="O83" s="54">
        <f t="shared" ref="O83" si="104">O81/F81</f>
        <v>0.18801334998237354</v>
      </c>
      <c r="P83" s="54">
        <f t="shared" ref="P83" si="105">P81/G81</f>
        <v>0.17048556387055058</v>
      </c>
      <c r="Q83" s="54">
        <f t="shared" ref="Q83" si="106">Q81/H81</f>
        <v>0.14720941028732504</v>
      </c>
      <c r="R83" s="55">
        <f t="shared" ref="R83" si="107">R81/I81</f>
        <v>0.13206460801842479</v>
      </c>
      <c r="S83" s="55">
        <f t="shared" ref="S83" si="108">S81/J81</f>
        <v>0.26003273971923213</v>
      </c>
      <c r="T83" s="424"/>
    </row>
    <row r="84" spans="1:20" ht="13.15" customHeight="1">
      <c r="A84" s="67"/>
      <c r="B84" s="61"/>
      <c r="C84" s="62"/>
      <c r="D84" s="62"/>
      <c r="E84" s="62"/>
      <c r="F84" s="62"/>
      <c r="G84" s="62"/>
      <c r="H84" s="62"/>
      <c r="I84" s="68"/>
      <c r="J84" s="68"/>
      <c r="K84" s="425"/>
      <c r="L84" s="62"/>
      <c r="M84" s="62"/>
      <c r="N84" s="62"/>
      <c r="O84" s="62"/>
      <c r="P84" s="62"/>
      <c r="Q84" s="62"/>
      <c r="R84" s="68"/>
      <c r="S84" s="68"/>
      <c r="T84" s="425"/>
    </row>
    <row r="85" spans="1:20" ht="13.15" customHeight="1">
      <c r="A85" s="67" t="s">
        <v>116</v>
      </c>
      <c r="B85" s="61"/>
      <c r="C85" s="62"/>
      <c r="D85" s="62"/>
      <c r="E85" s="62"/>
      <c r="F85" s="62"/>
      <c r="G85" s="62"/>
      <c r="H85" s="62"/>
      <c r="I85" s="68"/>
      <c r="J85" s="68"/>
      <c r="K85" s="425"/>
      <c r="L85" s="62"/>
      <c r="M85" s="62"/>
      <c r="N85" s="62"/>
      <c r="O85" s="62"/>
      <c r="P85" s="62"/>
      <c r="Q85" s="62"/>
      <c r="R85" s="68"/>
      <c r="S85" s="68"/>
      <c r="T85" s="425"/>
    </row>
    <row r="86" spans="1:20" ht="13.15" customHeight="1">
      <c r="A86" s="60" t="s">
        <v>117</v>
      </c>
      <c r="B86" s="61" t="s">
        <v>118</v>
      </c>
      <c r="C86" s="33">
        <v>7437</v>
      </c>
      <c r="D86" s="34">
        <f>'KOTIS-from World'!C48</f>
        <v>12824</v>
      </c>
      <c r="E86" s="34">
        <f>'KOTIS-from World'!D48</f>
        <v>12996</v>
      </c>
      <c r="F86" s="34">
        <f>'KOTIS-from World'!E48</f>
        <v>12626</v>
      </c>
      <c r="G86" s="34">
        <f>'KOTIS-from World'!F48</f>
        <v>13802</v>
      </c>
      <c r="H86" s="34">
        <f>'KOTIS-from World'!G48</f>
        <v>12960</v>
      </c>
      <c r="I86" s="34">
        <f>'KOTIS-from World'!H48</f>
        <v>449</v>
      </c>
      <c r="J86" s="35">
        <f>'KOTIS-from World'!I48</f>
        <v>100</v>
      </c>
      <c r="K86" s="422">
        <f>IF(I86&gt;0, (J86-I86)/I86, "n/a ")</f>
        <v>-0.77728285077950998</v>
      </c>
      <c r="L86" s="33">
        <v>132</v>
      </c>
      <c r="M86" s="34">
        <f>'KOTIS-from the U.S.'!C48</f>
        <v>12</v>
      </c>
      <c r="N86" s="34">
        <f>'KOTIS-from the U.S.'!D48</f>
        <v>3</v>
      </c>
      <c r="O86" s="34">
        <f>'KOTIS-from the U.S.'!E48</f>
        <v>12</v>
      </c>
      <c r="P86" s="34">
        <f>'KOTIS-from the U.S.'!F48</f>
        <v>87</v>
      </c>
      <c r="Q86" s="34">
        <f>'KOTIS-from the U.S.'!G48</f>
        <v>31</v>
      </c>
      <c r="R86" s="34">
        <f>'KOTIS-from the U.S.'!H48</f>
        <v>0</v>
      </c>
      <c r="S86" s="35">
        <f>'KOTIS-from the U.S.'!I48</f>
        <v>0</v>
      </c>
      <c r="T86" s="422" t="str">
        <f>IF(R86&gt;0, (S86-R86)/R86, "n/a ")</f>
        <v xml:space="preserve">n/a </v>
      </c>
    </row>
    <row r="87" spans="1:20" ht="13.15" customHeight="1">
      <c r="A87" s="60" t="s">
        <v>119</v>
      </c>
      <c r="B87" s="61" t="s">
        <v>120</v>
      </c>
      <c r="C87" s="33">
        <v>64672</v>
      </c>
      <c r="D87" s="34">
        <f>'KOTIS-from World'!C49</f>
        <v>68600</v>
      </c>
      <c r="E87" s="34">
        <f>'KOTIS-from World'!D49</f>
        <v>69964</v>
      </c>
      <c r="F87" s="34">
        <f>'KOTIS-from World'!E49</f>
        <v>69065</v>
      </c>
      <c r="G87" s="34">
        <f>'KOTIS-from World'!F49</f>
        <v>81992</v>
      </c>
      <c r="H87" s="34">
        <f>'KOTIS-from World'!G49</f>
        <v>83559</v>
      </c>
      <c r="I87" s="34">
        <f>'KOTIS-from World'!H49</f>
        <v>7969</v>
      </c>
      <c r="J87" s="35">
        <f>'KOTIS-from World'!I49</f>
        <v>6777</v>
      </c>
      <c r="K87" s="422">
        <f>IF(I87&gt;0, (J87-I87)/I87, "n/a ")</f>
        <v>-0.14957962103149705</v>
      </c>
      <c r="L87" s="33">
        <v>482</v>
      </c>
      <c r="M87" s="34">
        <f>'KOTIS-from the U.S.'!C49</f>
        <v>555</v>
      </c>
      <c r="N87" s="34">
        <f>'KOTIS-from the U.S.'!D49</f>
        <v>299</v>
      </c>
      <c r="O87" s="34">
        <f>'KOTIS-from the U.S.'!E49</f>
        <v>408</v>
      </c>
      <c r="P87" s="34">
        <f>'KOTIS-from the U.S.'!F49</f>
        <v>419</v>
      </c>
      <c r="Q87" s="34">
        <f>'KOTIS-from the U.S.'!G49</f>
        <v>586</v>
      </c>
      <c r="R87" s="34">
        <f>'KOTIS-from the U.S.'!H49</f>
        <v>41</v>
      </c>
      <c r="S87" s="35">
        <f>'KOTIS-from the U.S.'!I49</f>
        <v>181</v>
      </c>
      <c r="T87" s="422">
        <f>IF(R87&gt;0, (S87-R87)/R87, "n/a ")</f>
        <v>3.4146341463414633</v>
      </c>
    </row>
    <row r="88" spans="1:20" ht="13.15" customHeight="1">
      <c r="A88" s="60" t="s">
        <v>121</v>
      </c>
      <c r="B88" s="61" t="s">
        <v>122</v>
      </c>
      <c r="C88" s="33">
        <v>30097</v>
      </c>
      <c r="D88" s="34">
        <f>'KOTIS-from World'!C50</f>
        <v>34772</v>
      </c>
      <c r="E88" s="34">
        <f>'KOTIS-from World'!D50</f>
        <v>36906</v>
      </c>
      <c r="F88" s="34">
        <f>'KOTIS-from World'!E50</f>
        <v>34197</v>
      </c>
      <c r="G88" s="34">
        <f>'KOTIS-from World'!F50</f>
        <v>50963</v>
      </c>
      <c r="H88" s="34">
        <f>'KOTIS-from World'!G50</f>
        <v>68577</v>
      </c>
      <c r="I88" s="34">
        <f>'KOTIS-from World'!H50</f>
        <v>6166</v>
      </c>
      <c r="J88" s="35">
        <f>'KOTIS-from World'!I50</f>
        <v>6298</v>
      </c>
      <c r="K88" s="422">
        <f>IF(I88&gt;0, (J88-I88)/I88, "n/a ")</f>
        <v>2.1407719753486862E-2</v>
      </c>
      <c r="L88" s="33">
        <v>343</v>
      </c>
      <c r="M88" s="34">
        <f>'KOTIS-from the U.S.'!C50</f>
        <v>415</v>
      </c>
      <c r="N88" s="34">
        <f>'KOTIS-from the U.S.'!D50</f>
        <v>306</v>
      </c>
      <c r="O88" s="34">
        <f>'KOTIS-from the U.S.'!E50</f>
        <v>266</v>
      </c>
      <c r="P88" s="34">
        <f>'KOTIS-from the U.S.'!F50</f>
        <v>412</v>
      </c>
      <c r="Q88" s="34">
        <f>'KOTIS-from the U.S.'!G50</f>
        <v>463</v>
      </c>
      <c r="R88" s="34">
        <f>'KOTIS-from the U.S.'!H50</f>
        <v>94</v>
      </c>
      <c r="S88" s="35">
        <f>'KOTIS-from the U.S.'!I50</f>
        <v>37</v>
      </c>
      <c r="T88" s="422">
        <f>IF(R88&gt;0, (S88-R88)/R88, "n/a ")</f>
        <v>-0.6063829787234043</v>
      </c>
    </row>
    <row r="89" spans="1:20" ht="13.15" customHeight="1">
      <c r="A89" s="60" t="s">
        <v>123</v>
      </c>
      <c r="B89" s="61" t="s">
        <v>124</v>
      </c>
      <c r="C89" s="33">
        <v>5590</v>
      </c>
      <c r="D89" s="34">
        <f>'KOTIS-from World'!C51</f>
        <v>6769</v>
      </c>
      <c r="E89" s="34">
        <f>'KOTIS-from World'!D51</f>
        <v>8446</v>
      </c>
      <c r="F89" s="34">
        <f>'KOTIS-from World'!E51</f>
        <v>5475</v>
      </c>
      <c r="G89" s="34">
        <f>'KOTIS-from World'!F51</f>
        <v>6840</v>
      </c>
      <c r="H89" s="34">
        <f>'KOTIS-from World'!G51</f>
        <v>8392</v>
      </c>
      <c r="I89" s="34">
        <f>'KOTIS-from World'!H51</f>
        <v>766</v>
      </c>
      <c r="J89" s="35">
        <f>'KOTIS-from World'!I51</f>
        <v>557</v>
      </c>
      <c r="K89" s="422">
        <f>IF(I89&gt;0, (J89-I89)/I89, "n/a ")</f>
        <v>-0.27284595300261094</v>
      </c>
      <c r="L89" s="33">
        <v>1332</v>
      </c>
      <c r="M89" s="34">
        <f>'KOTIS-from the U.S.'!C51</f>
        <v>1581</v>
      </c>
      <c r="N89" s="34">
        <f>'KOTIS-from the U.S.'!D51</f>
        <v>1352</v>
      </c>
      <c r="O89" s="34">
        <f>'KOTIS-from the U.S.'!E51</f>
        <v>1002</v>
      </c>
      <c r="P89" s="34">
        <f>'KOTIS-from the U.S.'!F51</f>
        <v>1071</v>
      </c>
      <c r="Q89" s="34">
        <f>'KOTIS-from the U.S.'!G51</f>
        <v>1398</v>
      </c>
      <c r="R89" s="34">
        <f>'KOTIS-from the U.S.'!H51</f>
        <v>102</v>
      </c>
      <c r="S89" s="35">
        <f>'KOTIS-from the U.S.'!I51</f>
        <v>103</v>
      </c>
      <c r="T89" s="422">
        <f>IF(R89&gt;0, (S89-R89)/R89, "n/a ")</f>
        <v>9.8039215686274508E-3</v>
      </c>
    </row>
    <row r="90" spans="1:20" s="40" customFormat="1" ht="13.15" customHeight="1">
      <c r="A90" s="36"/>
      <c r="B90" s="37" t="s">
        <v>125</v>
      </c>
      <c r="C90" s="38">
        <f t="shared" ref="C90:H90" si="109">SUM(C86:C89)</f>
        <v>107796</v>
      </c>
      <c r="D90" s="38">
        <f t="shared" si="109"/>
        <v>122965</v>
      </c>
      <c r="E90" s="38">
        <f t="shared" si="109"/>
        <v>128312</v>
      </c>
      <c r="F90" s="38">
        <f t="shared" si="109"/>
        <v>121363</v>
      </c>
      <c r="G90" s="38">
        <f t="shared" si="109"/>
        <v>153597</v>
      </c>
      <c r="H90" s="38">
        <f t="shared" si="109"/>
        <v>173488</v>
      </c>
      <c r="I90" s="39">
        <f t="shared" ref="I90:J90" si="110">SUM(I86:I89)</f>
        <v>15350</v>
      </c>
      <c r="J90" s="39">
        <f t="shared" si="110"/>
        <v>13732</v>
      </c>
      <c r="K90" s="423">
        <f>(J90-I90)/I90</f>
        <v>-0.1054071661237785</v>
      </c>
      <c r="L90" s="38">
        <f t="shared" ref="L90:S90" si="111">SUM(L86:L89)</f>
        <v>2289</v>
      </c>
      <c r="M90" s="38">
        <f t="shared" si="111"/>
        <v>2563</v>
      </c>
      <c r="N90" s="38">
        <f t="shared" si="111"/>
        <v>1960</v>
      </c>
      <c r="O90" s="38">
        <f t="shared" si="111"/>
        <v>1688</v>
      </c>
      <c r="P90" s="38">
        <f t="shared" si="111"/>
        <v>1989</v>
      </c>
      <c r="Q90" s="38">
        <f t="shared" si="111"/>
        <v>2478</v>
      </c>
      <c r="R90" s="39">
        <f t="shared" si="111"/>
        <v>237</v>
      </c>
      <c r="S90" s="39">
        <f t="shared" si="111"/>
        <v>321</v>
      </c>
      <c r="T90" s="423">
        <f>IF(R90&gt;0, (S90-R90)/R90, 0)</f>
        <v>0.35443037974683544</v>
      </c>
    </row>
    <row r="91" spans="1:20" s="40" customFormat="1" ht="13.15" customHeight="1">
      <c r="A91" s="23"/>
      <c r="B91" s="41" t="s">
        <v>28</v>
      </c>
      <c r="C91" s="42"/>
      <c r="D91" s="42">
        <f>(D90-C90)/C90</f>
        <v>0.14071950721733645</v>
      </c>
      <c r="E91" s="42">
        <f t="shared" ref="E91:H91" si="112">(E90-D90)/D90</f>
        <v>4.3483918188102308E-2</v>
      </c>
      <c r="F91" s="42">
        <f t="shared" si="112"/>
        <v>-5.4157054679219406E-2</v>
      </c>
      <c r="G91" s="42">
        <f t="shared" si="112"/>
        <v>0.26559989453128219</v>
      </c>
      <c r="H91" s="42">
        <f t="shared" si="112"/>
        <v>0.12950122723751115</v>
      </c>
      <c r="I91" s="43"/>
      <c r="J91" s="43"/>
      <c r="K91" s="424"/>
      <c r="L91" s="45"/>
      <c r="M91" s="42">
        <f t="shared" ref="M91" si="113">(M90-L90)/L90</f>
        <v>0.11970292704237659</v>
      </c>
      <c r="N91" s="42">
        <f t="shared" ref="N91" si="114">(N90-M90)/M90</f>
        <v>-0.23527116660163871</v>
      </c>
      <c r="O91" s="42">
        <f t="shared" ref="O91" si="115">(O90-N90)/N90</f>
        <v>-0.13877551020408163</v>
      </c>
      <c r="P91" s="42">
        <f t="shared" ref="P91" si="116">(P90-O90)/O90</f>
        <v>0.17831753554502369</v>
      </c>
      <c r="Q91" s="42">
        <f t="shared" ref="Q91" si="117">(Q90-P90)/P90</f>
        <v>0.2458521870286576</v>
      </c>
      <c r="R91" s="65"/>
      <c r="S91" s="66"/>
      <c r="T91" s="424"/>
    </row>
    <row r="92" spans="1:20" s="22" customFormat="1" ht="13.15" customHeight="1">
      <c r="A92" s="49"/>
      <c r="B92" s="50" t="s">
        <v>29</v>
      </c>
      <c r="C92" s="51"/>
      <c r="D92" s="52"/>
      <c r="E92" s="52"/>
      <c r="F92" s="52"/>
      <c r="G92" s="52"/>
      <c r="H92" s="52"/>
      <c r="I92" s="53"/>
      <c r="J92" s="53"/>
      <c r="K92" s="424"/>
      <c r="L92" s="54">
        <f t="shared" ref="L92" si="118">L90/C90</f>
        <v>2.1234554157853722E-2</v>
      </c>
      <c r="M92" s="54">
        <f t="shared" ref="M92" si="119">M90/D90</f>
        <v>2.0843329402675557E-2</v>
      </c>
      <c r="N92" s="54">
        <f t="shared" ref="N92" si="120">N90/E90</f>
        <v>1.5275266537814079E-2</v>
      </c>
      <c r="O92" s="54">
        <f t="shared" ref="O92" si="121">O90/F90</f>
        <v>1.3908687161655529E-2</v>
      </c>
      <c r="P92" s="54">
        <f t="shared" ref="P92" si="122">P90/G90</f>
        <v>1.2949471669368542E-2</v>
      </c>
      <c r="Q92" s="54">
        <f t="shared" ref="Q92" si="123">Q90/H90</f>
        <v>1.4283408650742414E-2</v>
      </c>
      <c r="R92" s="55">
        <f t="shared" ref="R92" si="124">R90/I90</f>
        <v>1.5439739413680782E-2</v>
      </c>
      <c r="S92" s="55">
        <f t="shared" ref="S92" si="125">S90/J90</f>
        <v>2.3376055927759976E-2</v>
      </c>
      <c r="T92" s="424"/>
    </row>
    <row r="93" spans="1:20" ht="13.15" customHeight="1">
      <c r="A93" s="67"/>
      <c r="B93" s="61"/>
      <c r="C93" s="62"/>
      <c r="D93" s="62"/>
      <c r="E93" s="62"/>
      <c r="F93" s="62"/>
      <c r="G93" s="62"/>
      <c r="H93" s="62"/>
      <c r="I93" s="68"/>
      <c r="J93" s="68"/>
      <c r="K93" s="425"/>
      <c r="L93" s="62"/>
      <c r="M93" s="62"/>
      <c r="N93" s="62"/>
      <c r="O93" s="62"/>
      <c r="P93" s="62"/>
      <c r="Q93" s="62"/>
      <c r="R93" s="68"/>
      <c r="S93" s="68"/>
      <c r="T93" s="425"/>
    </row>
    <row r="94" spans="1:20" ht="13.15" customHeight="1">
      <c r="A94" s="67" t="s">
        <v>126</v>
      </c>
      <c r="B94" s="61"/>
      <c r="C94" s="62"/>
      <c r="D94" s="62"/>
      <c r="E94" s="62"/>
      <c r="F94" s="62"/>
      <c r="G94" s="62"/>
      <c r="H94" s="62"/>
      <c r="I94" s="68"/>
      <c r="J94" s="68"/>
      <c r="K94" s="425"/>
      <c r="L94" s="62"/>
      <c r="M94" s="62"/>
      <c r="N94" s="62"/>
      <c r="O94" s="62"/>
      <c r="P94" s="62"/>
      <c r="Q94" s="62"/>
      <c r="R94" s="68"/>
      <c r="S94" s="68"/>
      <c r="T94" s="425"/>
    </row>
    <row r="95" spans="1:20" ht="13.15" customHeight="1">
      <c r="A95" s="60" t="s">
        <v>127</v>
      </c>
      <c r="B95" s="61" t="s">
        <v>128</v>
      </c>
      <c r="C95" s="33">
        <v>20507</v>
      </c>
      <c r="D95" s="34">
        <f>'KOTIS-from World'!C52</f>
        <v>23743</v>
      </c>
      <c r="E95" s="34">
        <f>'KOTIS-from World'!D52</f>
        <v>17267</v>
      </c>
      <c r="F95" s="34">
        <f>'KOTIS-from World'!E52</f>
        <v>15481</v>
      </c>
      <c r="G95" s="34">
        <f>'KOTIS-from World'!F52</f>
        <v>17797</v>
      </c>
      <c r="H95" s="34">
        <f>'KOTIS-from World'!G52</f>
        <v>30932</v>
      </c>
      <c r="I95" s="34">
        <f>'KOTIS-from World'!H52</f>
        <v>5683</v>
      </c>
      <c r="J95" s="35">
        <f>'KOTIS-from World'!I52</f>
        <v>3223</v>
      </c>
      <c r="K95" s="422">
        <f t="shared" ref="K95:K103" si="126">IF(I95&gt;0, (J95-I95)/I95, "n/a ")</f>
        <v>-0.4328699630476861</v>
      </c>
      <c r="L95" s="33">
        <v>9691</v>
      </c>
      <c r="M95" s="34">
        <f>'KOTIS-from the U.S.'!C52</f>
        <v>11949</v>
      </c>
      <c r="N95" s="34">
        <f>'KOTIS-from the U.S.'!D52</f>
        <v>8020</v>
      </c>
      <c r="O95" s="34">
        <f>'KOTIS-from the U.S.'!E52</f>
        <v>9279</v>
      </c>
      <c r="P95" s="34">
        <f>'KOTIS-from the U.S.'!F52</f>
        <v>8177</v>
      </c>
      <c r="Q95" s="34">
        <f>'KOTIS-from the U.S.'!G52</f>
        <v>18263</v>
      </c>
      <c r="R95" s="34">
        <f>'KOTIS-from the U.S.'!H52</f>
        <v>5529</v>
      </c>
      <c r="S95" s="35">
        <f>'KOTIS-from the U.S.'!I52</f>
        <v>2530</v>
      </c>
      <c r="T95" s="422">
        <f t="shared" ref="T95:T103" si="127">IF(R95&gt;0, (S95-R95)/R95, "n/a ")</f>
        <v>-0.54241273286308556</v>
      </c>
    </row>
    <row r="96" spans="1:20" ht="13.15" customHeight="1">
      <c r="A96" s="60" t="s">
        <v>129</v>
      </c>
      <c r="B96" s="61" t="s">
        <v>130</v>
      </c>
      <c r="C96" s="33">
        <v>0</v>
      </c>
      <c r="D96" s="34">
        <f>'KOTIS-from World'!C53</f>
        <v>0</v>
      </c>
      <c r="E96" s="34">
        <f>'KOTIS-from World'!D53</f>
        <v>0</v>
      </c>
      <c r="F96" s="34">
        <f>'KOTIS-from World'!E53</f>
        <v>0</v>
      </c>
      <c r="G96" s="34">
        <f>'KOTIS-from World'!F53</f>
        <v>0</v>
      </c>
      <c r="H96" s="34">
        <f>'KOTIS-from World'!G53</f>
        <v>0</v>
      </c>
      <c r="I96" s="34">
        <f>'KOTIS-from World'!H53</f>
        <v>0</v>
      </c>
      <c r="J96" s="35">
        <f>'KOTIS-from World'!I53</f>
        <v>0</v>
      </c>
      <c r="K96" s="422" t="str">
        <f t="shared" si="126"/>
        <v xml:space="preserve">n/a </v>
      </c>
      <c r="L96" s="33">
        <v>0</v>
      </c>
      <c r="M96" s="34">
        <f>'KOTIS-from the U.S.'!C53</f>
        <v>0</v>
      </c>
      <c r="N96" s="34">
        <f>'KOTIS-from the U.S.'!D53</f>
        <v>0</v>
      </c>
      <c r="O96" s="34">
        <f>'KOTIS-from the U.S.'!E53</f>
        <v>0</v>
      </c>
      <c r="P96" s="34">
        <f>'KOTIS-from the U.S.'!F53</f>
        <v>0</v>
      </c>
      <c r="Q96" s="34">
        <f>'KOTIS-from the U.S.'!G53</f>
        <v>0</v>
      </c>
      <c r="R96" s="34">
        <f>'KOTIS-from the U.S.'!H53</f>
        <v>0</v>
      </c>
      <c r="S96" s="35">
        <f>'KOTIS-from the U.S.'!I53</f>
        <v>0</v>
      </c>
      <c r="T96" s="422" t="str">
        <f t="shared" si="127"/>
        <v xml:space="preserve">n/a </v>
      </c>
    </row>
    <row r="97" spans="1:20" ht="13.15" customHeight="1">
      <c r="A97" s="60" t="s">
        <v>131</v>
      </c>
      <c r="B97" s="61" t="s">
        <v>132</v>
      </c>
      <c r="C97" s="33">
        <v>56766</v>
      </c>
      <c r="D97" s="34">
        <f>'KOTIS-from World'!C54</f>
        <v>27637</v>
      </c>
      <c r="E97" s="34">
        <f>'KOTIS-from World'!D54</f>
        <v>14296</v>
      </c>
      <c r="F97" s="34">
        <f>'KOTIS-from World'!E54</f>
        <v>18263</v>
      </c>
      <c r="G97" s="34">
        <f>'KOTIS-from World'!F54</f>
        <v>34694</v>
      </c>
      <c r="H97" s="34">
        <f>'KOTIS-from World'!G54</f>
        <v>60590</v>
      </c>
      <c r="I97" s="34">
        <f>'KOTIS-from World'!H54</f>
        <v>5334</v>
      </c>
      <c r="J97" s="35">
        <f>'KOTIS-from World'!I54</f>
        <v>9815</v>
      </c>
      <c r="K97" s="422">
        <f t="shared" si="126"/>
        <v>0.84008248968878885</v>
      </c>
      <c r="L97" s="33">
        <v>49</v>
      </c>
      <c r="M97" s="34">
        <f>'KOTIS-from the U.S.'!C54</f>
        <v>10</v>
      </c>
      <c r="N97" s="34">
        <f>'KOTIS-from the U.S.'!D54</f>
        <v>0</v>
      </c>
      <c r="O97" s="34">
        <f>'KOTIS-from the U.S.'!E54</f>
        <v>118</v>
      </c>
      <c r="P97" s="34">
        <f>'KOTIS-from the U.S.'!F54</f>
        <v>1353</v>
      </c>
      <c r="Q97" s="34">
        <f>'KOTIS-from the U.S.'!G54</f>
        <v>0</v>
      </c>
      <c r="R97" s="34">
        <f>'KOTIS-from the U.S.'!H54</f>
        <v>0</v>
      </c>
      <c r="S97" s="35">
        <f>'KOTIS-from the U.S.'!I54</f>
        <v>0</v>
      </c>
      <c r="T97" s="422" t="str">
        <f t="shared" si="127"/>
        <v xml:space="preserve">n/a </v>
      </c>
    </row>
    <row r="98" spans="1:20" ht="13.15" customHeight="1">
      <c r="A98" s="60" t="s">
        <v>133</v>
      </c>
      <c r="B98" s="61" t="s">
        <v>134</v>
      </c>
      <c r="C98" s="33">
        <v>15402</v>
      </c>
      <c r="D98" s="34">
        <f>'KOTIS-from World'!C55</f>
        <v>17305</v>
      </c>
      <c r="E98" s="34">
        <f>'KOTIS-from World'!D55</f>
        <v>16741</v>
      </c>
      <c r="F98" s="34">
        <f>'KOTIS-from World'!E55</f>
        <v>23873</v>
      </c>
      <c r="G98" s="34">
        <f>'KOTIS-from World'!F55</f>
        <v>14609</v>
      </c>
      <c r="H98" s="34">
        <f>'KOTIS-from World'!G55</f>
        <v>14760</v>
      </c>
      <c r="I98" s="34">
        <f>'KOTIS-from World'!H55</f>
        <v>1198</v>
      </c>
      <c r="J98" s="35">
        <f>'KOTIS-from World'!I55</f>
        <v>505</v>
      </c>
      <c r="K98" s="422">
        <f t="shared" si="126"/>
        <v>-0.57846410684474125</v>
      </c>
      <c r="L98" s="33">
        <v>285</v>
      </c>
      <c r="M98" s="34">
        <f>'KOTIS-from the U.S.'!C55</f>
        <v>204</v>
      </c>
      <c r="N98" s="34">
        <f>'KOTIS-from the U.S.'!D55</f>
        <v>196</v>
      </c>
      <c r="O98" s="34">
        <f>'KOTIS-from the U.S.'!E55</f>
        <v>219</v>
      </c>
      <c r="P98" s="34">
        <f>'KOTIS-from the U.S.'!F55</f>
        <v>571</v>
      </c>
      <c r="Q98" s="34">
        <f>'KOTIS-from the U.S.'!G55</f>
        <v>247</v>
      </c>
      <c r="R98" s="34">
        <f>'KOTIS-from the U.S.'!H55</f>
        <v>0</v>
      </c>
      <c r="S98" s="35">
        <f>'KOTIS-from the U.S.'!I55</f>
        <v>0</v>
      </c>
      <c r="T98" s="422" t="str">
        <f t="shared" si="127"/>
        <v xml:space="preserve">n/a </v>
      </c>
    </row>
    <row r="99" spans="1:20" ht="13.15" customHeight="1">
      <c r="A99" s="60" t="s">
        <v>135</v>
      </c>
      <c r="B99" s="61" t="s">
        <v>136</v>
      </c>
      <c r="C99" s="33">
        <v>13847</v>
      </c>
      <c r="D99" s="34">
        <f>'KOTIS-from World'!C56</f>
        <v>17359</v>
      </c>
      <c r="E99" s="34">
        <f>'KOTIS-from World'!D56</f>
        <v>13712</v>
      </c>
      <c r="F99" s="34">
        <f>'KOTIS-from World'!E56</f>
        <v>16455</v>
      </c>
      <c r="G99" s="34">
        <f>'KOTIS-from World'!F56</f>
        <v>18537</v>
      </c>
      <c r="H99" s="34">
        <f>'KOTIS-from World'!G56</f>
        <v>18292</v>
      </c>
      <c r="I99" s="34">
        <f>'KOTIS-from World'!H56</f>
        <v>2010</v>
      </c>
      <c r="J99" s="35">
        <f>'KOTIS-from World'!I56</f>
        <v>1016</v>
      </c>
      <c r="K99" s="422">
        <f t="shared" si="126"/>
        <v>-0.49452736318407958</v>
      </c>
      <c r="L99" s="33">
        <v>3574</v>
      </c>
      <c r="M99" s="34">
        <f>'KOTIS-from the U.S.'!C56</f>
        <v>4442</v>
      </c>
      <c r="N99" s="34">
        <f>'KOTIS-from the U.S.'!D56</f>
        <v>3373</v>
      </c>
      <c r="O99" s="34">
        <f>'KOTIS-from the U.S.'!E56</f>
        <v>4520</v>
      </c>
      <c r="P99" s="34">
        <f>'KOTIS-from the U.S.'!F56</f>
        <v>5250</v>
      </c>
      <c r="Q99" s="34">
        <f>'KOTIS-from the U.S.'!G56</f>
        <v>3586</v>
      </c>
      <c r="R99" s="34">
        <f>'KOTIS-from the U.S.'!H56</f>
        <v>260</v>
      </c>
      <c r="S99" s="35">
        <f>'KOTIS-from the U.S.'!I56</f>
        <v>142</v>
      </c>
      <c r="T99" s="422">
        <f t="shared" si="127"/>
        <v>-0.45384615384615384</v>
      </c>
    </row>
    <row r="100" spans="1:20" ht="13.15" customHeight="1">
      <c r="A100" s="60" t="s">
        <v>137</v>
      </c>
      <c r="B100" s="61" t="s">
        <v>138</v>
      </c>
      <c r="C100" s="33">
        <v>83723</v>
      </c>
      <c r="D100" s="34">
        <f>'KOTIS-from World'!C57</f>
        <v>89586</v>
      </c>
      <c r="E100" s="34">
        <f>'KOTIS-from World'!D57</f>
        <v>85803</v>
      </c>
      <c r="F100" s="34">
        <f>'KOTIS-from World'!E57</f>
        <v>78814</v>
      </c>
      <c r="G100" s="34">
        <f>'KOTIS-from World'!F57</f>
        <v>90316</v>
      </c>
      <c r="H100" s="34">
        <f>'KOTIS-from World'!G57</f>
        <v>96704</v>
      </c>
      <c r="I100" s="34">
        <f>'KOTIS-from World'!H57</f>
        <v>9882</v>
      </c>
      <c r="J100" s="35">
        <f>'KOTIS-from World'!I57</f>
        <v>7175</v>
      </c>
      <c r="K100" s="422">
        <f t="shared" si="126"/>
        <v>-0.27393240234770289</v>
      </c>
      <c r="L100" s="33">
        <v>18</v>
      </c>
      <c r="M100" s="34">
        <f>'KOTIS-from the U.S.'!C57</f>
        <v>0</v>
      </c>
      <c r="N100" s="34">
        <f>'KOTIS-from the U.S.'!D57</f>
        <v>0</v>
      </c>
      <c r="O100" s="34">
        <f>'KOTIS-from the U.S.'!E57</f>
        <v>0</v>
      </c>
      <c r="P100" s="34">
        <f>'KOTIS-from the U.S.'!F57</f>
        <v>1</v>
      </c>
      <c r="Q100" s="34">
        <f>'KOTIS-from the U.S.'!G57</f>
        <v>2</v>
      </c>
      <c r="R100" s="34">
        <f>'KOTIS-from the U.S.'!H57</f>
        <v>1</v>
      </c>
      <c r="S100" s="35">
        <f>'KOTIS-from the U.S.'!I57</f>
        <v>0</v>
      </c>
      <c r="T100" s="422">
        <f t="shared" si="127"/>
        <v>-1</v>
      </c>
    </row>
    <row r="101" spans="1:20" ht="13.15" customHeight="1">
      <c r="A101" s="60" t="s">
        <v>139</v>
      </c>
      <c r="B101" s="61" t="s">
        <v>140</v>
      </c>
      <c r="C101" s="33">
        <v>0</v>
      </c>
      <c r="D101" s="34">
        <f>'KOTIS-from World'!C58</f>
        <v>0</v>
      </c>
      <c r="E101" s="34">
        <f>'KOTIS-from World'!D58</f>
        <v>0</v>
      </c>
      <c r="F101" s="34">
        <f>'KOTIS-from World'!E58</f>
        <v>0</v>
      </c>
      <c r="G101" s="34">
        <f>'KOTIS-from World'!F58</f>
        <v>0</v>
      </c>
      <c r="H101" s="34">
        <f>'KOTIS-from World'!G58</f>
        <v>0</v>
      </c>
      <c r="I101" s="34">
        <f>'KOTIS-from World'!H58</f>
        <v>0</v>
      </c>
      <c r="J101" s="35">
        <f>'KOTIS-from World'!I58</f>
        <v>0</v>
      </c>
      <c r="K101" s="422" t="str">
        <f t="shared" si="126"/>
        <v xml:space="preserve">n/a </v>
      </c>
      <c r="L101" s="33">
        <v>0</v>
      </c>
      <c r="M101" s="34">
        <f>'KOTIS-from the U.S.'!C58</f>
        <v>0</v>
      </c>
      <c r="N101" s="34">
        <f>'KOTIS-from the U.S.'!D58</f>
        <v>0</v>
      </c>
      <c r="O101" s="34">
        <f>'KOTIS-from the U.S.'!E58</f>
        <v>0</v>
      </c>
      <c r="P101" s="34">
        <f>'KOTIS-from the U.S.'!F58</f>
        <v>0</v>
      </c>
      <c r="Q101" s="34">
        <f>'KOTIS-from the U.S.'!G58</f>
        <v>0</v>
      </c>
      <c r="R101" s="34">
        <f>'KOTIS-from the U.S.'!H58</f>
        <v>0</v>
      </c>
      <c r="S101" s="35">
        <f>'KOTIS-from the U.S.'!I58</f>
        <v>0</v>
      </c>
      <c r="T101" s="422" t="str">
        <f t="shared" si="127"/>
        <v xml:space="preserve">n/a </v>
      </c>
    </row>
    <row r="102" spans="1:20" ht="13.15" customHeight="1">
      <c r="A102" s="60" t="s">
        <v>141</v>
      </c>
      <c r="B102" s="61" t="s">
        <v>142</v>
      </c>
      <c r="C102" s="33">
        <v>0</v>
      </c>
      <c r="D102" s="34">
        <f>'KOTIS-from World'!C59</f>
        <v>1</v>
      </c>
      <c r="E102" s="34">
        <f>'KOTIS-from World'!D59</f>
        <v>0</v>
      </c>
      <c r="F102" s="34">
        <f>'KOTIS-from World'!E59</f>
        <v>0</v>
      </c>
      <c r="G102" s="34">
        <f>'KOTIS-from World'!F59</f>
        <v>79</v>
      </c>
      <c r="H102" s="34">
        <f>'KOTIS-from World'!G59</f>
        <v>1</v>
      </c>
      <c r="I102" s="34">
        <f>'KOTIS-from World'!H59</f>
        <v>0</v>
      </c>
      <c r="J102" s="35">
        <f>'KOTIS-from World'!I59</f>
        <v>0</v>
      </c>
      <c r="K102" s="422" t="str">
        <f t="shared" si="126"/>
        <v xml:space="preserve">n/a </v>
      </c>
      <c r="L102" s="33">
        <v>0</v>
      </c>
      <c r="M102" s="34">
        <f>'KOTIS-from the U.S.'!C59</f>
        <v>0</v>
      </c>
      <c r="N102" s="34">
        <f>'KOTIS-from the U.S.'!D59</f>
        <v>0</v>
      </c>
      <c r="O102" s="34">
        <f>'KOTIS-from the U.S.'!E59</f>
        <v>0</v>
      </c>
      <c r="P102" s="34">
        <f>'KOTIS-from the U.S.'!F59</f>
        <v>0</v>
      </c>
      <c r="Q102" s="34">
        <f>'KOTIS-from the U.S.'!G59</f>
        <v>0</v>
      </c>
      <c r="R102" s="34">
        <f>'KOTIS-from the U.S.'!H59</f>
        <v>0</v>
      </c>
      <c r="S102" s="35">
        <f>'KOTIS-from the U.S.'!I59</f>
        <v>0</v>
      </c>
      <c r="T102" s="422" t="str">
        <f t="shared" si="127"/>
        <v xml:space="preserve">n/a </v>
      </c>
    </row>
    <row r="103" spans="1:20" ht="13.15" customHeight="1">
      <c r="A103" s="60" t="s">
        <v>143</v>
      </c>
      <c r="B103" s="61" t="s">
        <v>144</v>
      </c>
      <c r="C103" s="33">
        <v>56813</v>
      </c>
      <c r="D103" s="34">
        <f>'KOTIS-from World'!C60</f>
        <v>60731</v>
      </c>
      <c r="E103" s="34">
        <f>'KOTIS-from World'!D60</f>
        <v>60188</v>
      </c>
      <c r="F103" s="34">
        <f>'KOTIS-from World'!E60</f>
        <v>54702</v>
      </c>
      <c r="G103" s="34">
        <f>'KOTIS-from World'!F60</f>
        <v>65687</v>
      </c>
      <c r="H103" s="34">
        <f>'KOTIS-from World'!G60</f>
        <v>62198</v>
      </c>
      <c r="I103" s="34">
        <f>'KOTIS-from World'!H60</f>
        <v>7610</v>
      </c>
      <c r="J103" s="35">
        <f>'KOTIS-from World'!I60</f>
        <v>5482</v>
      </c>
      <c r="K103" s="422">
        <f t="shared" si="126"/>
        <v>-0.27963206307490146</v>
      </c>
      <c r="L103" s="33">
        <v>239</v>
      </c>
      <c r="M103" s="34">
        <f>'KOTIS-from the U.S.'!C60</f>
        <v>214</v>
      </c>
      <c r="N103" s="34">
        <f>'KOTIS-from the U.S.'!D60</f>
        <v>154</v>
      </c>
      <c r="O103" s="34">
        <f>'KOTIS-from the U.S.'!E60</f>
        <v>252</v>
      </c>
      <c r="P103" s="34">
        <f>'KOTIS-from the U.S.'!F60</f>
        <v>8</v>
      </c>
      <c r="Q103" s="34">
        <f>'KOTIS-from the U.S.'!G60</f>
        <v>58</v>
      </c>
      <c r="R103" s="34">
        <f>'KOTIS-from the U.S.'!H60</f>
        <v>2</v>
      </c>
      <c r="S103" s="35">
        <f>'KOTIS-from the U.S.'!I60</f>
        <v>1</v>
      </c>
      <c r="T103" s="422">
        <f t="shared" si="127"/>
        <v>-0.5</v>
      </c>
    </row>
    <row r="104" spans="1:20" ht="13.15" customHeight="1">
      <c r="A104" s="56"/>
      <c r="B104" s="57" t="s">
        <v>145</v>
      </c>
      <c r="C104" s="58">
        <f t="shared" ref="C104:H104" si="128">SUM(C95:C103)</f>
        <v>247058</v>
      </c>
      <c r="D104" s="58">
        <f t="shared" si="128"/>
        <v>236362</v>
      </c>
      <c r="E104" s="58">
        <f t="shared" si="128"/>
        <v>208007</v>
      </c>
      <c r="F104" s="58">
        <f t="shared" si="128"/>
        <v>207588</v>
      </c>
      <c r="G104" s="58">
        <f t="shared" si="128"/>
        <v>241719</v>
      </c>
      <c r="H104" s="58">
        <f t="shared" si="128"/>
        <v>283477</v>
      </c>
      <c r="I104" s="59">
        <f t="shared" ref="I104:J104" si="129">SUM(I95:I103)</f>
        <v>31717</v>
      </c>
      <c r="J104" s="59">
        <f t="shared" si="129"/>
        <v>27216</v>
      </c>
      <c r="K104" s="427">
        <f>(J104-I104)/I104</f>
        <v>-0.14191127786360627</v>
      </c>
      <c r="L104" s="58">
        <f t="shared" ref="L104:S104" si="130">SUM(L95:L103)</f>
        <v>13856</v>
      </c>
      <c r="M104" s="58">
        <f t="shared" si="130"/>
        <v>16819</v>
      </c>
      <c r="N104" s="58">
        <f t="shared" si="130"/>
        <v>11743</v>
      </c>
      <c r="O104" s="58">
        <f t="shared" si="130"/>
        <v>14388</v>
      </c>
      <c r="P104" s="58">
        <f t="shared" si="130"/>
        <v>15360</v>
      </c>
      <c r="Q104" s="58">
        <f t="shared" si="130"/>
        <v>22156</v>
      </c>
      <c r="R104" s="59">
        <f t="shared" si="130"/>
        <v>5792</v>
      </c>
      <c r="S104" s="59">
        <f t="shared" si="130"/>
        <v>2673</v>
      </c>
      <c r="T104" s="427">
        <f>(S104-R104)/R104</f>
        <v>-0.53850138121546964</v>
      </c>
    </row>
    <row r="105" spans="1:20" ht="13.15" customHeight="1">
      <c r="A105" s="60"/>
      <c r="B105" s="61"/>
      <c r="C105" s="62"/>
      <c r="D105" s="62"/>
      <c r="E105" s="62"/>
      <c r="F105" s="62"/>
      <c r="G105" s="62"/>
      <c r="H105" s="62"/>
      <c r="I105" s="68"/>
      <c r="J105" s="68"/>
      <c r="K105" s="425"/>
      <c r="L105" s="62"/>
      <c r="M105" s="62"/>
      <c r="N105" s="62"/>
      <c r="O105" s="62"/>
      <c r="P105" s="62"/>
      <c r="Q105" s="62"/>
      <c r="R105" s="68"/>
      <c r="S105" s="68"/>
      <c r="T105" s="425"/>
    </row>
    <row r="106" spans="1:20" ht="13.15" customHeight="1">
      <c r="A106" s="60" t="s">
        <v>146</v>
      </c>
      <c r="B106" s="61" t="s">
        <v>147</v>
      </c>
      <c r="C106" s="33">
        <v>241108</v>
      </c>
      <c r="D106" s="34">
        <f>'KOTIS-from World'!C61</f>
        <v>253352</v>
      </c>
      <c r="E106" s="34">
        <f>'KOTIS-from World'!D61</f>
        <v>248511</v>
      </c>
      <c r="F106" s="34">
        <f>'KOTIS-from World'!E61</f>
        <v>266248</v>
      </c>
      <c r="G106" s="34">
        <f>'KOTIS-from World'!F61</f>
        <v>294621</v>
      </c>
      <c r="H106" s="34">
        <f>'KOTIS-from World'!G61</f>
        <v>312238</v>
      </c>
      <c r="I106" s="34">
        <f>'KOTIS-from World'!H61</f>
        <v>28137</v>
      </c>
      <c r="J106" s="35">
        <f>'KOTIS-from World'!I61</f>
        <v>29015</v>
      </c>
      <c r="K106" s="422">
        <f>IF(I106&gt;0, (J106-I106)/I106, "n/a ")</f>
        <v>3.1204463873191882E-2</v>
      </c>
      <c r="L106" s="33">
        <v>5082</v>
      </c>
      <c r="M106" s="34">
        <f>'KOTIS-from the U.S.'!C61</f>
        <v>4923</v>
      </c>
      <c r="N106" s="34">
        <f>'KOTIS-from the U.S.'!D61</f>
        <v>5698</v>
      </c>
      <c r="O106" s="34">
        <f>'KOTIS-from the U.S.'!E61</f>
        <v>5855</v>
      </c>
      <c r="P106" s="34">
        <f>'KOTIS-from the U.S.'!F61</f>
        <v>5901</v>
      </c>
      <c r="Q106" s="34">
        <f>'KOTIS-from the U.S.'!G61</f>
        <v>6365</v>
      </c>
      <c r="R106" s="34">
        <f>'KOTIS-from the U.S.'!H61</f>
        <v>493</v>
      </c>
      <c r="S106" s="35">
        <f>'KOTIS-from the U.S.'!I61</f>
        <v>792</v>
      </c>
      <c r="T106" s="422">
        <f>IF(R106&gt;0, (S106-R106)/R106, "n/a ")</f>
        <v>0.60649087221095332</v>
      </c>
    </row>
    <row r="107" spans="1:20" ht="13.15" customHeight="1">
      <c r="A107" s="60" t="s">
        <v>148</v>
      </c>
      <c r="B107" s="61" t="s">
        <v>149</v>
      </c>
      <c r="C107" s="33">
        <v>27483</v>
      </c>
      <c r="D107" s="34">
        <f>'KOTIS-from World'!C62</f>
        <v>27968</v>
      </c>
      <c r="E107" s="34">
        <f>'KOTIS-from World'!D62</f>
        <v>25193</v>
      </c>
      <c r="F107" s="34">
        <f>'KOTIS-from World'!E62</f>
        <v>20633</v>
      </c>
      <c r="G107" s="34">
        <f>'KOTIS-from World'!F62</f>
        <v>20253</v>
      </c>
      <c r="H107" s="34">
        <f>'KOTIS-from World'!G62</f>
        <v>24978</v>
      </c>
      <c r="I107" s="34">
        <f>'KOTIS-from World'!H62</f>
        <v>2010</v>
      </c>
      <c r="J107" s="35">
        <f>'KOTIS-from World'!I62</f>
        <v>2376</v>
      </c>
      <c r="K107" s="422">
        <f>IF(I107&gt;0, (J107-I107)/I107, "n/a ")</f>
        <v>0.18208955223880596</v>
      </c>
      <c r="L107" s="33">
        <v>0</v>
      </c>
      <c r="M107" s="34">
        <f>'KOTIS-from the U.S.'!C62</f>
        <v>0</v>
      </c>
      <c r="N107" s="34">
        <f>'KOTIS-from the U.S.'!D62</f>
        <v>1</v>
      </c>
      <c r="O107" s="34">
        <f>'KOTIS-from the U.S.'!E62</f>
        <v>1</v>
      </c>
      <c r="P107" s="34">
        <f>'KOTIS-from the U.S.'!F62</f>
        <v>0</v>
      </c>
      <c r="Q107" s="34">
        <f>'KOTIS-from the U.S.'!G62</f>
        <v>0</v>
      </c>
      <c r="R107" s="34">
        <f>'KOTIS-from the U.S.'!H62</f>
        <v>0</v>
      </c>
      <c r="S107" s="35">
        <f>'KOTIS-from the U.S.'!I62</f>
        <v>0</v>
      </c>
      <c r="T107" s="422" t="str">
        <f>IF(R107&gt;0, (S107-R107)/R107, "n/a ")</f>
        <v xml:space="preserve">n/a </v>
      </c>
    </row>
    <row r="108" spans="1:20" ht="13.15" customHeight="1">
      <c r="A108" s="60" t="s">
        <v>150</v>
      </c>
      <c r="B108" s="61" t="s">
        <v>151</v>
      </c>
      <c r="C108" s="33">
        <v>71276</v>
      </c>
      <c r="D108" s="34">
        <f>'KOTIS-from World'!C63</f>
        <v>80173</v>
      </c>
      <c r="E108" s="34">
        <f>'KOTIS-from World'!D63</f>
        <v>74084</v>
      </c>
      <c r="F108" s="34">
        <f>'KOTIS-from World'!E63</f>
        <v>81961</v>
      </c>
      <c r="G108" s="34">
        <f>'KOTIS-from World'!F63</f>
        <v>89705</v>
      </c>
      <c r="H108" s="34">
        <f>'KOTIS-from World'!G63</f>
        <v>96031</v>
      </c>
      <c r="I108" s="34">
        <f>'KOTIS-from World'!H63</f>
        <v>8091</v>
      </c>
      <c r="J108" s="35">
        <f>'KOTIS-from World'!I63</f>
        <v>10129</v>
      </c>
      <c r="K108" s="422">
        <f>IF(I108&gt;0, (J108-I108)/I108, "n/a ")</f>
        <v>0.2518848102830305</v>
      </c>
      <c r="L108" s="33">
        <v>1779</v>
      </c>
      <c r="M108" s="34">
        <f>'KOTIS-from the U.S.'!C63</f>
        <v>1986</v>
      </c>
      <c r="N108" s="34">
        <f>'KOTIS-from the U.S.'!D63</f>
        <v>2555</v>
      </c>
      <c r="O108" s="34">
        <f>'KOTIS-from the U.S.'!E63</f>
        <v>2737</v>
      </c>
      <c r="P108" s="34">
        <f>'KOTIS-from the U.S.'!F63</f>
        <v>3599</v>
      </c>
      <c r="Q108" s="34">
        <f>'KOTIS-from the U.S.'!G63</f>
        <v>3532</v>
      </c>
      <c r="R108" s="34">
        <f>'KOTIS-from the U.S.'!H63</f>
        <v>99</v>
      </c>
      <c r="S108" s="35">
        <f>'KOTIS-from the U.S.'!I63</f>
        <v>233</v>
      </c>
      <c r="T108" s="422">
        <f>IF(R108&gt;0, (S108-R108)/R108, "n/a ")</f>
        <v>1.3535353535353536</v>
      </c>
    </row>
    <row r="109" spans="1:20" ht="13.15" customHeight="1">
      <c r="A109" s="60" t="s">
        <v>152</v>
      </c>
      <c r="B109" s="61" t="s">
        <v>153</v>
      </c>
      <c r="C109" s="33">
        <v>51415</v>
      </c>
      <c r="D109" s="34">
        <f>'KOTIS-from World'!C64</f>
        <v>51812</v>
      </c>
      <c r="E109" s="34">
        <f>'KOTIS-from World'!D64</f>
        <v>52496</v>
      </c>
      <c r="F109" s="34">
        <f>'KOTIS-from World'!E64</f>
        <v>63726</v>
      </c>
      <c r="G109" s="34">
        <f>'KOTIS-from World'!F64</f>
        <v>104026</v>
      </c>
      <c r="H109" s="34">
        <f>'KOTIS-from World'!G64</f>
        <v>95162</v>
      </c>
      <c r="I109" s="34">
        <f>'KOTIS-from World'!H64</f>
        <v>7267</v>
      </c>
      <c r="J109" s="35">
        <f>'KOTIS-from World'!I64</f>
        <v>7600</v>
      </c>
      <c r="K109" s="422">
        <f>IF(I109&gt;0, (J109-I109)/I109, "n/a ")</f>
        <v>4.58235860740333E-2</v>
      </c>
      <c r="L109" s="33">
        <v>6881</v>
      </c>
      <c r="M109" s="34">
        <f>'KOTIS-from the U.S.'!C64</f>
        <v>7695</v>
      </c>
      <c r="N109" s="34">
        <f>'KOTIS-from the U.S.'!D64</f>
        <v>6312</v>
      </c>
      <c r="O109" s="34">
        <f>'KOTIS-from the U.S.'!E64</f>
        <v>6429</v>
      </c>
      <c r="P109" s="34">
        <f>'KOTIS-from the U.S.'!F64</f>
        <v>11488</v>
      </c>
      <c r="Q109" s="34">
        <f>'KOTIS-from the U.S.'!G64</f>
        <v>8510</v>
      </c>
      <c r="R109" s="34">
        <f>'KOTIS-from the U.S.'!H64</f>
        <v>1939</v>
      </c>
      <c r="S109" s="35">
        <f>'KOTIS-from the U.S.'!I64</f>
        <v>980</v>
      </c>
      <c r="T109" s="422">
        <f>IF(R109&gt;0, (S109-R109)/R109, "n/a ")</f>
        <v>-0.49458483754512633</v>
      </c>
    </row>
    <row r="110" spans="1:20" ht="13.15" customHeight="1">
      <c r="A110" s="60" t="s">
        <v>154</v>
      </c>
      <c r="B110" s="61" t="s">
        <v>155</v>
      </c>
      <c r="C110" s="33">
        <v>45232</v>
      </c>
      <c r="D110" s="34">
        <f>'KOTIS-from World'!C65</f>
        <v>49973</v>
      </c>
      <c r="E110" s="34">
        <f>'KOTIS-from World'!D65</f>
        <v>45824</v>
      </c>
      <c r="F110" s="34">
        <f>'KOTIS-from World'!E65</f>
        <v>52404</v>
      </c>
      <c r="G110" s="34">
        <f>'KOTIS-from World'!F65</f>
        <v>66977</v>
      </c>
      <c r="H110" s="34">
        <f>'KOTIS-from World'!G65</f>
        <v>110965</v>
      </c>
      <c r="I110" s="34">
        <f>'KOTIS-from World'!H65</f>
        <v>3536</v>
      </c>
      <c r="J110" s="35">
        <f>'KOTIS-from World'!I65</f>
        <v>2187</v>
      </c>
      <c r="K110" s="422">
        <f>IF(I110&gt;0, (J110-I110)/I110, "n/a ")</f>
        <v>-0.3815045248868778</v>
      </c>
      <c r="L110" s="33">
        <v>2</v>
      </c>
      <c r="M110" s="34">
        <f>'KOTIS-from the U.S.'!C65</f>
        <v>2</v>
      </c>
      <c r="N110" s="34">
        <f>'KOTIS-from the U.S.'!D65</f>
        <v>3</v>
      </c>
      <c r="O110" s="34">
        <f>'KOTIS-from the U.S.'!E65</f>
        <v>5</v>
      </c>
      <c r="P110" s="34">
        <f>'KOTIS-from the U.S.'!F65</f>
        <v>2</v>
      </c>
      <c r="Q110" s="34">
        <f>'KOTIS-from the U.S.'!G65</f>
        <v>1</v>
      </c>
      <c r="R110" s="34">
        <f>'KOTIS-from the U.S.'!H65</f>
        <v>0</v>
      </c>
      <c r="S110" s="35">
        <f>'KOTIS-from the U.S.'!I65</f>
        <v>1</v>
      </c>
      <c r="T110" s="422" t="str">
        <f>IF(R110&gt;0, (S110-R110)/R110, "n/a ")</f>
        <v xml:space="preserve">n/a </v>
      </c>
    </row>
    <row r="111" spans="1:20" ht="13.15" customHeight="1">
      <c r="A111" s="63"/>
      <c r="B111" s="57" t="s">
        <v>156</v>
      </c>
      <c r="C111" s="58">
        <f t="shared" ref="C111:H111" si="131">SUM(C106:C110)</f>
        <v>436514</v>
      </c>
      <c r="D111" s="58">
        <f t="shared" si="131"/>
        <v>463278</v>
      </c>
      <c r="E111" s="58">
        <f t="shared" si="131"/>
        <v>446108</v>
      </c>
      <c r="F111" s="58">
        <f t="shared" si="131"/>
        <v>484972</v>
      </c>
      <c r="G111" s="58">
        <f t="shared" si="131"/>
        <v>575582</v>
      </c>
      <c r="H111" s="58">
        <f t="shared" si="131"/>
        <v>639374</v>
      </c>
      <c r="I111" s="59">
        <f t="shared" ref="I111:J111" si="132">SUM(I106:I110)</f>
        <v>49041</v>
      </c>
      <c r="J111" s="59">
        <f t="shared" si="132"/>
        <v>51307</v>
      </c>
      <c r="K111" s="427">
        <f>(J111-I111)/I111</f>
        <v>4.6206235598784694E-2</v>
      </c>
      <c r="L111" s="58">
        <f t="shared" ref="L111:S111" si="133">SUM(L106:L110)</f>
        <v>13744</v>
      </c>
      <c r="M111" s="58">
        <f t="shared" si="133"/>
        <v>14606</v>
      </c>
      <c r="N111" s="58">
        <f t="shared" si="133"/>
        <v>14569</v>
      </c>
      <c r="O111" s="58">
        <f t="shared" si="133"/>
        <v>15027</v>
      </c>
      <c r="P111" s="58">
        <f t="shared" si="133"/>
        <v>20990</v>
      </c>
      <c r="Q111" s="58">
        <f t="shared" si="133"/>
        <v>18408</v>
      </c>
      <c r="R111" s="59">
        <f t="shared" si="133"/>
        <v>2531</v>
      </c>
      <c r="S111" s="59">
        <f t="shared" si="133"/>
        <v>2006</v>
      </c>
      <c r="T111" s="427">
        <f>(S111-R111)/R111</f>
        <v>-0.20742789411299881</v>
      </c>
    </row>
    <row r="112" spans="1:20" s="40" customFormat="1" ht="13.15" customHeight="1">
      <c r="A112" s="36"/>
      <c r="B112" s="37" t="s">
        <v>157</v>
      </c>
      <c r="C112" s="38">
        <f t="shared" ref="C112:H112" si="134">C104+C111</f>
        <v>683572</v>
      </c>
      <c r="D112" s="38">
        <f t="shared" si="134"/>
        <v>699640</v>
      </c>
      <c r="E112" s="38">
        <f t="shared" si="134"/>
        <v>654115</v>
      </c>
      <c r="F112" s="38">
        <f t="shared" si="134"/>
        <v>692560</v>
      </c>
      <c r="G112" s="38">
        <f t="shared" si="134"/>
        <v>817301</v>
      </c>
      <c r="H112" s="38">
        <f t="shared" si="134"/>
        <v>922851</v>
      </c>
      <c r="I112" s="39">
        <f t="shared" ref="I112:J112" si="135">I104+I111</f>
        <v>80758</v>
      </c>
      <c r="J112" s="39">
        <f t="shared" si="135"/>
        <v>78523</v>
      </c>
      <c r="K112" s="423">
        <f>(J112-I112)/I112</f>
        <v>-2.7675276752767528E-2</v>
      </c>
      <c r="L112" s="38">
        <f t="shared" ref="L112:S112" si="136">L104+L111</f>
        <v>27600</v>
      </c>
      <c r="M112" s="38">
        <f t="shared" si="136"/>
        <v>31425</v>
      </c>
      <c r="N112" s="38">
        <f t="shared" si="136"/>
        <v>26312</v>
      </c>
      <c r="O112" s="38">
        <f t="shared" si="136"/>
        <v>29415</v>
      </c>
      <c r="P112" s="38">
        <f t="shared" si="136"/>
        <v>36350</v>
      </c>
      <c r="Q112" s="38">
        <f t="shared" si="136"/>
        <v>40564</v>
      </c>
      <c r="R112" s="39">
        <f t="shared" si="136"/>
        <v>8323</v>
      </c>
      <c r="S112" s="39">
        <f t="shared" si="136"/>
        <v>4679</v>
      </c>
      <c r="T112" s="423">
        <f>(S112-R112)/R112</f>
        <v>-0.43782290039649163</v>
      </c>
    </row>
    <row r="113" spans="1:20" s="40" customFormat="1" ht="13.15" customHeight="1">
      <c r="A113" s="23"/>
      <c r="B113" s="41" t="s">
        <v>28</v>
      </c>
      <c r="C113" s="42"/>
      <c r="D113" s="42">
        <f>(D112-C112)/C112</f>
        <v>2.350593646316701E-2</v>
      </c>
      <c r="E113" s="42">
        <f t="shared" ref="E113:H113" si="137">(E112-D112)/D112</f>
        <v>-6.5069178434623523E-2</v>
      </c>
      <c r="F113" s="42">
        <f t="shared" si="137"/>
        <v>5.8774068779954593E-2</v>
      </c>
      <c r="G113" s="42">
        <f t="shared" si="137"/>
        <v>0.18011580224096108</v>
      </c>
      <c r="H113" s="42">
        <f t="shared" si="137"/>
        <v>0.12914458687802902</v>
      </c>
      <c r="I113" s="43"/>
      <c r="J113" s="43"/>
      <c r="K113" s="424"/>
      <c r="L113" s="45"/>
      <c r="M113" s="42">
        <f t="shared" ref="M113" si="138">(M112-L112)/L112</f>
        <v>0.13858695652173914</v>
      </c>
      <c r="N113" s="42">
        <f t="shared" ref="N113" si="139">(N112-M112)/M112</f>
        <v>-0.16270485282418456</v>
      </c>
      <c r="O113" s="42">
        <f t="shared" ref="O113" si="140">(O112-N112)/N112</f>
        <v>0.11793098206141685</v>
      </c>
      <c r="P113" s="42">
        <f t="shared" ref="P113" si="141">(P112-O112)/O112</f>
        <v>0.23576406595274521</v>
      </c>
      <c r="Q113" s="42">
        <f t="shared" ref="Q113" si="142">(Q112-P112)/P112</f>
        <v>0.11592847317744154</v>
      </c>
      <c r="R113" s="65"/>
      <c r="S113" s="66"/>
      <c r="T113" s="424"/>
    </row>
    <row r="114" spans="1:20" s="22" customFormat="1" ht="13.15" customHeight="1">
      <c r="A114" s="49"/>
      <c r="B114" s="50" t="s">
        <v>29</v>
      </c>
      <c r="C114" s="51"/>
      <c r="D114" s="52"/>
      <c r="E114" s="52"/>
      <c r="F114" s="52"/>
      <c r="G114" s="52"/>
      <c r="H114" s="52"/>
      <c r="I114" s="53"/>
      <c r="J114" s="53"/>
      <c r="K114" s="424"/>
      <c r="L114" s="54">
        <f t="shared" ref="L114" si="143">L112/C112</f>
        <v>4.0376141796328695E-2</v>
      </c>
      <c r="M114" s="54">
        <f t="shared" ref="M114" si="144">M112/D112</f>
        <v>4.4915956777771424E-2</v>
      </c>
      <c r="N114" s="54">
        <f t="shared" ref="N114" si="145">N112/E112</f>
        <v>4.0225342638526868E-2</v>
      </c>
      <c r="O114" s="54">
        <f t="shared" ref="O114" si="146">O112/F112</f>
        <v>4.2472854337530321E-2</v>
      </c>
      <c r="P114" s="54">
        <f t="shared" ref="P114" si="147">P112/G112</f>
        <v>4.4475658294802038E-2</v>
      </c>
      <c r="Q114" s="54">
        <f t="shared" ref="Q114" si="148">Q112/H112</f>
        <v>4.395509134193927E-2</v>
      </c>
      <c r="R114" s="55">
        <f t="shared" ref="R114" si="149">R112/I112</f>
        <v>0.10306099705292356</v>
      </c>
      <c r="S114" s="55">
        <f t="shared" ref="S114" si="150">S112/J112</f>
        <v>5.9587636743374556E-2</v>
      </c>
      <c r="T114" s="424"/>
    </row>
    <row r="115" spans="1:20" ht="13.15" customHeight="1">
      <c r="A115" s="67"/>
      <c r="B115" s="61"/>
      <c r="C115" s="62"/>
      <c r="D115" s="62"/>
      <c r="E115" s="62"/>
      <c r="F115" s="62"/>
      <c r="G115" s="62"/>
      <c r="H115" s="62"/>
      <c r="I115" s="68"/>
      <c r="J115" s="68"/>
      <c r="K115" s="425"/>
      <c r="L115" s="62"/>
      <c r="M115" s="62"/>
      <c r="N115" s="62"/>
      <c r="O115" s="62"/>
      <c r="P115" s="62"/>
      <c r="Q115" s="62"/>
      <c r="R115" s="68"/>
      <c r="S115" s="68"/>
      <c r="T115" s="425"/>
    </row>
    <row r="116" spans="1:20" ht="13.15" customHeight="1">
      <c r="A116" s="67" t="s">
        <v>158</v>
      </c>
      <c r="B116" s="61"/>
      <c r="C116" s="62"/>
      <c r="D116" s="62"/>
      <c r="E116" s="62"/>
      <c r="F116" s="62"/>
      <c r="G116" s="62"/>
      <c r="H116" s="62"/>
      <c r="I116" s="68"/>
      <c r="J116" s="68"/>
      <c r="K116" s="425"/>
      <c r="L116" s="62"/>
      <c r="M116" s="62"/>
      <c r="N116" s="62"/>
      <c r="O116" s="62"/>
      <c r="P116" s="62"/>
      <c r="Q116" s="62"/>
      <c r="R116" s="68"/>
      <c r="S116" s="68"/>
      <c r="T116" s="425"/>
    </row>
    <row r="117" spans="1:20" ht="13.15" customHeight="1">
      <c r="A117" s="60" t="s">
        <v>159</v>
      </c>
      <c r="B117" s="61" t="s">
        <v>160</v>
      </c>
      <c r="C117" s="33">
        <v>81465</v>
      </c>
      <c r="D117" s="34">
        <f>'KOTIS-from World'!C66</f>
        <v>122675</v>
      </c>
      <c r="E117" s="34">
        <f>'KOTIS-from World'!D66</f>
        <v>49754</v>
      </c>
      <c r="F117" s="34">
        <f>'KOTIS-from World'!E66</f>
        <v>43081</v>
      </c>
      <c r="G117" s="34">
        <f>'KOTIS-from World'!F66</f>
        <v>59533</v>
      </c>
      <c r="H117" s="34">
        <f>'KOTIS-from World'!G66</f>
        <v>43978</v>
      </c>
      <c r="I117" s="34">
        <f>'KOTIS-from World'!H66</f>
        <v>4773</v>
      </c>
      <c r="J117" s="35">
        <f>'KOTIS-from World'!I66</f>
        <v>4400</v>
      </c>
      <c r="K117" s="422">
        <f>IF(I117&gt;0, (J117-I117)/I117, "n/a ")</f>
        <v>-7.8147915357217684E-2</v>
      </c>
      <c r="L117" s="33">
        <v>1591</v>
      </c>
      <c r="M117" s="34">
        <f>'KOTIS-from the U.S.'!C66</f>
        <v>1499</v>
      </c>
      <c r="N117" s="34">
        <f>'KOTIS-from the U.S.'!D66</f>
        <v>388</v>
      </c>
      <c r="O117" s="34">
        <f>'KOTIS-from the U.S.'!E66</f>
        <v>342</v>
      </c>
      <c r="P117" s="34">
        <f>'KOTIS-from the U.S.'!F66</f>
        <v>369</v>
      </c>
      <c r="Q117" s="34">
        <f>'KOTIS-from the U.S.'!G66</f>
        <v>220</v>
      </c>
      <c r="R117" s="34">
        <f>'KOTIS-from the U.S.'!H66</f>
        <v>22</v>
      </c>
      <c r="S117" s="35">
        <f>'KOTIS-from the U.S.'!I66</f>
        <v>17</v>
      </c>
      <c r="T117" s="422">
        <f>IF(R117&gt;0, (S117-R117)/R117, "n/a ")</f>
        <v>-0.22727272727272727</v>
      </c>
    </row>
    <row r="118" spans="1:20" ht="13.15" customHeight="1">
      <c r="A118" s="60" t="s">
        <v>161</v>
      </c>
      <c r="B118" s="61" t="s">
        <v>162</v>
      </c>
      <c r="C118" s="33">
        <v>324306</v>
      </c>
      <c r="D118" s="34">
        <f>'KOTIS-from World'!C67</f>
        <v>315841</v>
      </c>
      <c r="E118" s="34">
        <f>'KOTIS-from World'!D67</f>
        <v>304069</v>
      </c>
      <c r="F118" s="34">
        <f>'KOTIS-from World'!E67</f>
        <v>295028</v>
      </c>
      <c r="G118" s="34">
        <f>'KOTIS-from World'!F67</f>
        <v>342107</v>
      </c>
      <c r="H118" s="34">
        <f>'KOTIS-from World'!G67</f>
        <v>286568</v>
      </c>
      <c r="I118" s="34">
        <f>'KOTIS-from World'!H67</f>
        <v>21646</v>
      </c>
      <c r="J118" s="35">
        <f>'KOTIS-from World'!I67</f>
        <v>21534</v>
      </c>
      <c r="K118" s="422">
        <f>IF(I118&gt;0, (J118-I118)/I118, "n/a ")</f>
        <v>-5.1741661276910288E-3</v>
      </c>
      <c r="L118" s="33">
        <v>297296</v>
      </c>
      <c r="M118" s="34">
        <f>'KOTIS-from the U.S.'!C67</f>
        <v>287381</v>
      </c>
      <c r="N118" s="34">
        <f>'KOTIS-from the U.S.'!D67</f>
        <v>277572</v>
      </c>
      <c r="O118" s="34">
        <f>'KOTIS-from the U.S.'!E67</f>
        <v>270151</v>
      </c>
      <c r="P118" s="34">
        <f>'KOTIS-from the U.S.'!F67</f>
        <v>307070</v>
      </c>
      <c r="Q118" s="34">
        <f>'KOTIS-from the U.S.'!G67</f>
        <v>261011</v>
      </c>
      <c r="R118" s="34">
        <f>'KOTIS-from the U.S.'!H67</f>
        <v>19402</v>
      </c>
      <c r="S118" s="35">
        <f>'KOTIS-from the U.S.'!I67</f>
        <v>19560</v>
      </c>
      <c r="T118" s="422">
        <f>IF(R118&gt;0, (S118-R118)/R118, "n/a ")</f>
        <v>8.1434903618183684E-3</v>
      </c>
    </row>
    <row r="119" spans="1:20" ht="13.15" customHeight="1">
      <c r="A119" s="56"/>
      <c r="B119" s="57" t="s">
        <v>163</v>
      </c>
      <c r="C119" s="58">
        <f t="shared" ref="C119:H119" si="151">C117+C118</f>
        <v>405771</v>
      </c>
      <c r="D119" s="58">
        <f t="shared" si="151"/>
        <v>438516</v>
      </c>
      <c r="E119" s="58">
        <f t="shared" si="151"/>
        <v>353823</v>
      </c>
      <c r="F119" s="58">
        <f t="shared" si="151"/>
        <v>338109</v>
      </c>
      <c r="G119" s="58">
        <f t="shared" si="151"/>
        <v>401640</v>
      </c>
      <c r="H119" s="58">
        <f t="shared" si="151"/>
        <v>330546</v>
      </c>
      <c r="I119" s="59">
        <f t="shared" ref="I119:J119" si="152">I117+I118</f>
        <v>26419</v>
      </c>
      <c r="J119" s="59">
        <f t="shared" si="152"/>
        <v>25934</v>
      </c>
      <c r="K119" s="427">
        <f>(J119-I119)/I119</f>
        <v>-1.8357999924296906E-2</v>
      </c>
      <c r="L119" s="58">
        <f t="shared" ref="L119:S119" si="153">L117+L118</f>
        <v>298887</v>
      </c>
      <c r="M119" s="58">
        <f t="shared" si="153"/>
        <v>288880</v>
      </c>
      <c r="N119" s="58">
        <f t="shared" si="153"/>
        <v>277960</v>
      </c>
      <c r="O119" s="58">
        <f t="shared" si="153"/>
        <v>270493</v>
      </c>
      <c r="P119" s="58">
        <f t="shared" si="153"/>
        <v>307439</v>
      </c>
      <c r="Q119" s="58">
        <f t="shared" si="153"/>
        <v>261231</v>
      </c>
      <c r="R119" s="59">
        <f t="shared" si="153"/>
        <v>19424</v>
      </c>
      <c r="S119" s="59">
        <f t="shared" si="153"/>
        <v>19577</v>
      </c>
      <c r="T119" s="427">
        <f>(S119-R119)/R119</f>
        <v>7.8768533772652395E-3</v>
      </c>
    </row>
    <row r="120" spans="1:20" ht="13.15" customHeight="1">
      <c r="A120" s="60"/>
      <c r="B120" s="61"/>
      <c r="C120" s="62"/>
      <c r="D120" s="62"/>
      <c r="E120" s="62"/>
      <c r="F120" s="62"/>
      <c r="G120" s="62"/>
      <c r="H120" s="62"/>
      <c r="I120" s="68"/>
      <c r="J120" s="68"/>
      <c r="K120" s="425"/>
      <c r="L120" s="62"/>
      <c r="M120" s="62"/>
      <c r="N120" s="62"/>
      <c r="O120" s="62"/>
      <c r="P120" s="62"/>
      <c r="Q120" s="62"/>
      <c r="R120" s="68"/>
      <c r="S120" s="68"/>
      <c r="T120" s="425"/>
    </row>
    <row r="121" spans="1:20" ht="13.15" customHeight="1">
      <c r="A121" s="60" t="s">
        <v>164</v>
      </c>
      <c r="B121" s="61" t="s">
        <v>165</v>
      </c>
      <c r="C121" s="33">
        <v>365146</v>
      </c>
      <c r="D121" s="34">
        <f>'KOTIS-from World'!C68</f>
        <v>360222</v>
      </c>
      <c r="E121" s="34">
        <f>'KOTIS-from World'!D68</f>
        <v>301548</v>
      </c>
      <c r="F121" s="34">
        <f>'KOTIS-from World'!E68</f>
        <v>275864</v>
      </c>
      <c r="G121" s="34">
        <f>'KOTIS-from World'!F68</f>
        <v>290160</v>
      </c>
      <c r="H121" s="34">
        <f>'KOTIS-from World'!G68</f>
        <v>283876</v>
      </c>
      <c r="I121" s="34">
        <f>'KOTIS-from World'!H68</f>
        <v>16732</v>
      </c>
      <c r="J121" s="35">
        <f>'KOTIS-from World'!I68</f>
        <v>19306</v>
      </c>
      <c r="K121" s="422">
        <f t="shared" ref="K121:K128" si="154">IF(I121&gt;0, (J121-I121)/I121, "n/a ")</f>
        <v>0.15383695912024861</v>
      </c>
      <c r="L121" s="33">
        <v>5</v>
      </c>
      <c r="M121" s="34">
        <f>'KOTIS-from the U.S.'!C68</f>
        <v>40</v>
      </c>
      <c r="N121" s="34">
        <f>'KOTIS-from the U.S.'!D68</f>
        <v>17</v>
      </c>
      <c r="O121" s="34">
        <f>'KOTIS-from the U.S.'!E68</f>
        <v>9</v>
      </c>
      <c r="P121" s="34">
        <f>'KOTIS-from the U.S.'!F68</f>
        <v>27</v>
      </c>
      <c r="Q121" s="34">
        <f>'KOTIS-from the U.S.'!G68</f>
        <v>4</v>
      </c>
      <c r="R121" s="34">
        <f>'KOTIS-from the U.S.'!H68</f>
        <v>0</v>
      </c>
      <c r="S121" s="35">
        <f>'KOTIS-from the U.S.'!I68</f>
        <v>0</v>
      </c>
      <c r="T121" s="422" t="str">
        <f t="shared" ref="T121:T128" si="155">IF(R121&gt;0, (S121-R121)/R121, "n/a ")</f>
        <v xml:space="preserve">n/a </v>
      </c>
    </row>
    <row r="122" spans="1:20" ht="13.15" customHeight="1">
      <c r="A122" s="60" t="s">
        <v>166</v>
      </c>
      <c r="B122" s="61" t="s">
        <v>167</v>
      </c>
      <c r="C122" s="33">
        <v>152056</v>
      </c>
      <c r="D122" s="34">
        <f>'KOTIS-from World'!C69</f>
        <v>183211</v>
      </c>
      <c r="E122" s="34">
        <f>'KOTIS-from World'!D69</f>
        <v>165442</v>
      </c>
      <c r="F122" s="34">
        <f>'KOTIS-from World'!E69</f>
        <v>161805</v>
      </c>
      <c r="G122" s="34">
        <f>'KOTIS-from World'!F69</f>
        <v>207008</v>
      </c>
      <c r="H122" s="34">
        <f>'KOTIS-from World'!G69</f>
        <v>214929</v>
      </c>
      <c r="I122" s="34">
        <f>'KOTIS-from World'!H69</f>
        <v>21442</v>
      </c>
      <c r="J122" s="35">
        <f>'KOTIS-from World'!I69</f>
        <v>20363</v>
      </c>
      <c r="K122" s="422">
        <f t="shared" si="154"/>
        <v>-5.0321798339707118E-2</v>
      </c>
      <c r="L122" s="33">
        <v>18757</v>
      </c>
      <c r="M122" s="34">
        <f>'KOTIS-from the U.S.'!C69</f>
        <v>33576</v>
      </c>
      <c r="N122" s="34">
        <f>'KOTIS-from the U.S.'!D69</f>
        <v>13817</v>
      </c>
      <c r="O122" s="34">
        <f>'KOTIS-from the U.S.'!E69</f>
        <v>14191</v>
      </c>
      <c r="P122" s="34">
        <f>'KOTIS-from the U.S.'!F69</f>
        <v>10597</v>
      </c>
      <c r="Q122" s="34">
        <f>'KOTIS-from the U.S.'!G69</f>
        <v>5102</v>
      </c>
      <c r="R122" s="34">
        <f>'KOTIS-from the U.S.'!H69</f>
        <v>8</v>
      </c>
      <c r="S122" s="35">
        <f>'KOTIS-from the U.S.'!I69</f>
        <v>12</v>
      </c>
      <c r="T122" s="422">
        <f t="shared" si="155"/>
        <v>0.5</v>
      </c>
    </row>
    <row r="123" spans="1:20" ht="13.15" customHeight="1">
      <c r="A123" s="60" t="s">
        <v>168</v>
      </c>
      <c r="B123" s="61" t="s">
        <v>169</v>
      </c>
      <c r="C123" s="33">
        <v>294586</v>
      </c>
      <c r="D123" s="34">
        <f>'KOTIS-from World'!C70</f>
        <v>327606</v>
      </c>
      <c r="E123" s="34">
        <f>'KOTIS-from World'!D70</f>
        <v>274259</v>
      </c>
      <c r="F123" s="34">
        <f>'KOTIS-from World'!E70</f>
        <v>254218</v>
      </c>
      <c r="G123" s="34">
        <f>'KOTIS-from World'!F70</f>
        <v>267762</v>
      </c>
      <c r="H123" s="34">
        <f>'KOTIS-from World'!G70</f>
        <v>234415</v>
      </c>
      <c r="I123" s="34">
        <f>'KOTIS-from World'!H70</f>
        <v>7699</v>
      </c>
      <c r="J123" s="35">
        <f>'KOTIS-from World'!I70</f>
        <v>7175</v>
      </c>
      <c r="K123" s="422">
        <f t="shared" si="154"/>
        <v>-6.806078711520977E-2</v>
      </c>
      <c r="L123" s="33">
        <v>257909</v>
      </c>
      <c r="M123" s="34">
        <f>'KOTIS-from the U.S.'!C70</f>
        <v>284126</v>
      </c>
      <c r="N123" s="34">
        <f>'KOTIS-from the U.S.'!D70</f>
        <v>241942</v>
      </c>
      <c r="O123" s="34">
        <f>'KOTIS-from the U.S.'!E70</f>
        <v>221088</v>
      </c>
      <c r="P123" s="34">
        <f>'KOTIS-from the U.S.'!F70</f>
        <v>230750</v>
      </c>
      <c r="Q123" s="34">
        <f>'KOTIS-from the U.S.'!G70</f>
        <v>192607</v>
      </c>
      <c r="R123" s="34">
        <f>'KOTIS-from the U.S.'!H70</f>
        <v>6770</v>
      </c>
      <c r="S123" s="35">
        <f>'KOTIS-from the U.S.'!I70</f>
        <v>5751</v>
      </c>
      <c r="T123" s="422">
        <f t="shared" si="155"/>
        <v>-0.15051698670605612</v>
      </c>
    </row>
    <row r="124" spans="1:20" ht="13.15" customHeight="1">
      <c r="A124" s="60" t="s">
        <v>170</v>
      </c>
      <c r="B124" s="61" t="s">
        <v>171</v>
      </c>
      <c r="C124" s="33">
        <v>160599</v>
      </c>
      <c r="D124" s="34">
        <f>'KOTIS-from World'!C71</f>
        <v>182809</v>
      </c>
      <c r="E124" s="34">
        <f>'KOTIS-from World'!D71</f>
        <v>214297</v>
      </c>
      <c r="F124" s="34">
        <f>'KOTIS-from World'!E71</f>
        <v>190887</v>
      </c>
      <c r="G124" s="34">
        <f>'KOTIS-from World'!F71</f>
        <v>182592</v>
      </c>
      <c r="H124" s="34">
        <f>'KOTIS-from World'!G71</f>
        <v>157858</v>
      </c>
      <c r="I124" s="34">
        <f>'KOTIS-from World'!H71</f>
        <v>14838</v>
      </c>
      <c r="J124" s="35">
        <f>'KOTIS-from World'!I71</f>
        <v>6395</v>
      </c>
      <c r="K124" s="422">
        <f t="shared" si="154"/>
        <v>-0.56901199622590648</v>
      </c>
      <c r="L124" s="33">
        <v>40904</v>
      </c>
      <c r="M124" s="34">
        <f>'KOTIS-from the U.S.'!C71</f>
        <v>63835</v>
      </c>
      <c r="N124" s="34">
        <f>'KOTIS-from the U.S.'!D71</f>
        <v>59672</v>
      </c>
      <c r="O124" s="34">
        <f>'KOTIS-from the U.S.'!E71</f>
        <v>62952</v>
      </c>
      <c r="P124" s="34">
        <f>'KOTIS-from the U.S.'!F71</f>
        <v>54067</v>
      </c>
      <c r="Q124" s="34">
        <f>'KOTIS-from the U.S.'!G71</f>
        <v>32098</v>
      </c>
      <c r="R124" s="34">
        <f>'KOTIS-from the U.S.'!H71</f>
        <v>621</v>
      </c>
      <c r="S124" s="35">
        <f>'KOTIS-from the U.S.'!I71</f>
        <v>499</v>
      </c>
      <c r="T124" s="422">
        <f t="shared" si="155"/>
        <v>-0.19645732689210951</v>
      </c>
    </row>
    <row r="125" spans="1:20" ht="13.15" customHeight="1">
      <c r="A125" s="60" t="s">
        <v>172</v>
      </c>
      <c r="B125" s="61" t="s">
        <v>173</v>
      </c>
      <c r="C125" s="33">
        <v>2835</v>
      </c>
      <c r="D125" s="34">
        <f>'KOTIS-from World'!C72</f>
        <v>3517</v>
      </c>
      <c r="E125" s="34">
        <f>'KOTIS-from World'!D72</f>
        <v>3931</v>
      </c>
      <c r="F125" s="34">
        <f>'KOTIS-from World'!E72</f>
        <v>4257</v>
      </c>
      <c r="G125" s="34">
        <f>'KOTIS-from World'!F72</f>
        <v>3392</v>
      </c>
      <c r="H125" s="34">
        <f>'KOTIS-from World'!G72</f>
        <v>3621</v>
      </c>
      <c r="I125" s="34">
        <f>'KOTIS-from World'!H72</f>
        <v>23</v>
      </c>
      <c r="J125" s="35">
        <f>'KOTIS-from World'!I72</f>
        <v>34</v>
      </c>
      <c r="K125" s="422">
        <f t="shared" si="154"/>
        <v>0.47826086956521741</v>
      </c>
      <c r="L125" s="33">
        <v>2053</v>
      </c>
      <c r="M125" s="34">
        <f>'KOTIS-from the U.S.'!C72</f>
        <v>2514</v>
      </c>
      <c r="N125" s="34">
        <f>'KOTIS-from the U.S.'!D72</f>
        <v>2736</v>
      </c>
      <c r="O125" s="34">
        <f>'KOTIS-from the U.S.'!E72</f>
        <v>3610</v>
      </c>
      <c r="P125" s="34">
        <f>'KOTIS-from the U.S.'!F72</f>
        <v>2901</v>
      </c>
      <c r="Q125" s="34">
        <f>'KOTIS-from the U.S.'!G72</f>
        <v>3149</v>
      </c>
      <c r="R125" s="34">
        <f>'KOTIS-from the U.S.'!H72</f>
        <v>0</v>
      </c>
      <c r="S125" s="35">
        <f>'KOTIS-from the U.S.'!I72</f>
        <v>0</v>
      </c>
      <c r="T125" s="422" t="str">
        <f t="shared" si="155"/>
        <v xml:space="preserve">n/a </v>
      </c>
    </row>
    <row r="126" spans="1:20" ht="13.15" customHeight="1">
      <c r="A126" s="60" t="s">
        <v>174</v>
      </c>
      <c r="B126" s="61" t="s">
        <v>175</v>
      </c>
      <c r="C126" s="33">
        <v>89</v>
      </c>
      <c r="D126" s="34">
        <f>'KOTIS-from World'!C73</f>
        <v>138</v>
      </c>
      <c r="E126" s="34">
        <f>'KOTIS-from World'!D73</f>
        <v>183</v>
      </c>
      <c r="F126" s="34">
        <f>'KOTIS-from World'!E73</f>
        <v>113</v>
      </c>
      <c r="G126" s="34">
        <f>'KOTIS-from World'!F73</f>
        <v>91</v>
      </c>
      <c r="H126" s="34">
        <f>'KOTIS-from World'!G73</f>
        <v>71</v>
      </c>
      <c r="I126" s="34">
        <f>'KOTIS-from World'!H73</f>
        <v>0</v>
      </c>
      <c r="J126" s="35">
        <f>'KOTIS-from World'!I73</f>
        <v>0</v>
      </c>
      <c r="K126" s="422" t="str">
        <f t="shared" si="154"/>
        <v xml:space="preserve">n/a </v>
      </c>
      <c r="L126" s="33">
        <v>89</v>
      </c>
      <c r="M126" s="34">
        <f>'KOTIS-from the U.S.'!C73</f>
        <v>0</v>
      </c>
      <c r="N126" s="34">
        <f>'KOTIS-from the U.S.'!D73</f>
        <v>0</v>
      </c>
      <c r="O126" s="34">
        <f>'KOTIS-from the U.S.'!E73</f>
        <v>0</v>
      </c>
      <c r="P126" s="34">
        <f>'KOTIS-from the U.S.'!F73</f>
        <v>0</v>
      </c>
      <c r="Q126" s="34">
        <f>'KOTIS-from the U.S.'!G73</f>
        <v>0</v>
      </c>
      <c r="R126" s="34">
        <f>'KOTIS-from the U.S.'!H73</f>
        <v>0</v>
      </c>
      <c r="S126" s="35">
        <f>'KOTIS-from the U.S.'!I73</f>
        <v>0</v>
      </c>
      <c r="T126" s="422" t="str">
        <f t="shared" si="155"/>
        <v xml:space="preserve">n/a </v>
      </c>
    </row>
    <row r="127" spans="1:20" ht="13.15" customHeight="1">
      <c r="A127" s="60" t="s">
        <v>176</v>
      </c>
      <c r="B127" s="61" t="s">
        <v>177</v>
      </c>
      <c r="C127" s="33">
        <v>160526</v>
      </c>
      <c r="D127" s="34">
        <f>'KOTIS-from World'!C74</f>
        <v>163136</v>
      </c>
      <c r="E127" s="34">
        <f>'KOTIS-from World'!D74</f>
        <v>136808</v>
      </c>
      <c r="F127" s="34">
        <f>'KOTIS-from World'!E74</f>
        <v>140748</v>
      </c>
      <c r="G127" s="34">
        <f>'KOTIS-from World'!F74</f>
        <v>167963</v>
      </c>
      <c r="H127" s="34">
        <f>'KOTIS-from World'!G74</f>
        <v>117091</v>
      </c>
      <c r="I127" s="34">
        <f>'KOTIS-from World'!H74</f>
        <v>18032</v>
      </c>
      <c r="J127" s="35">
        <f>'KOTIS-from World'!I74</f>
        <v>27380</v>
      </c>
      <c r="K127" s="422">
        <f t="shared" si="154"/>
        <v>0.51841171251109142</v>
      </c>
      <c r="L127" s="33">
        <v>145181</v>
      </c>
      <c r="M127" s="34">
        <f>'KOTIS-from the U.S.'!C74</f>
        <v>132025</v>
      </c>
      <c r="N127" s="34">
        <f>'KOTIS-from the U.S.'!D74</f>
        <v>100224</v>
      </c>
      <c r="O127" s="34">
        <f>'KOTIS-from the U.S.'!E74</f>
        <v>108399</v>
      </c>
      <c r="P127" s="34">
        <f>'KOTIS-from the U.S.'!F74</f>
        <v>114155</v>
      </c>
      <c r="Q127" s="34">
        <f>'KOTIS-from the U.S.'!G74</f>
        <v>58555</v>
      </c>
      <c r="R127" s="34">
        <f>'KOTIS-from the U.S.'!H74</f>
        <v>0</v>
      </c>
      <c r="S127" s="35">
        <f>'KOTIS-from the U.S.'!I74</f>
        <v>0</v>
      </c>
      <c r="T127" s="422" t="str">
        <f t="shared" si="155"/>
        <v xml:space="preserve">n/a </v>
      </c>
    </row>
    <row r="128" spans="1:20" ht="13.15" customHeight="1">
      <c r="A128" s="60" t="s">
        <v>178</v>
      </c>
      <c r="B128" s="61" t="s">
        <v>179</v>
      </c>
      <c r="C128" s="33">
        <v>99072</v>
      </c>
      <c r="D128" s="34">
        <f>'KOTIS-from World'!C75</f>
        <v>138390</v>
      </c>
      <c r="E128" s="34">
        <f>'KOTIS-from World'!D75</f>
        <v>151493</v>
      </c>
      <c r="F128" s="34">
        <f>'KOTIS-from World'!E75</f>
        <v>178184</v>
      </c>
      <c r="G128" s="34">
        <f>'KOTIS-from World'!F75</f>
        <v>220348</v>
      </c>
      <c r="H128" s="34">
        <f>'KOTIS-from World'!G75</f>
        <v>216087</v>
      </c>
      <c r="I128" s="34">
        <f>'KOTIS-from World'!H75</f>
        <v>6630</v>
      </c>
      <c r="J128" s="35">
        <f>'KOTIS-from World'!I75</f>
        <v>10163</v>
      </c>
      <c r="K128" s="422">
        <f t="shared" si="154"/>
        <v>0.53288084464555052</v>
      </c>
      <c r="L128" s="33">
        <v>14002</v>
      </c>
      <c r="M128" s="34">
        <f>'KOTIS-from the U.S.'!C75</f>
        <v>24666</v>
      </c>
      <c r="N128" s="34">
        <f>'KOTIS-from the U.S.'!D75</f>
        <v>31957</v>
      </c>
      <c r="O128" s="34">
        <f>'KOTIS-from the U.S.'!E75</f>
        <v>33665</v>
      </c>
      <c r="P128" s="34">
        <f>'KOTIS-from the U.S.'!F75</f>
        <v>33272</v>
      </c>
      <c r="Q128" s="34">
        <f>'KOTIS-from the U.S.'!G75</f>
        <v>11767</v>
      </c>
      <c r="R128" s="34">
        <f>'KOTIS-from the U.S.'!H75</f>
        <v>214</v>
      </c>
      <c r="S128" s="35">
        <f>'KOTIS-from the U.S.'!I75</f>
        <v>504</v>
      </c>
      <c r="T128" s="422">
        <f t="shared" si="155"/>
        <v>1.3551401869158879</v>
      </c>
    </row>
    <row r="129" spans="1:20" ht="13.15" customHeight="1">
      <c r="A129" s="56"/>
      <c r="B129" s="57" t="s">
        <v>180</v>
      </c>
      <c r="C129" s="58">
        <f t="shared" ref="C129:H129" si="156">SUM(C121:C128)</f>
        <v>1234909</v>
      </c>
      <c r="D129" s="58">
        <f t="shared" si="156"/>
        <v>1359029</v>
      </c>
      <c r="E129" s="58">
        <f t="shared" si="156"/>
        <v>1247961</v>
      </c>
      <c r="F129" s="58">
        <f t="shared" si="156"/>
        <v>1206076</v>
      </c>
      <c r="G129" s="58">
        <f t="shared" si="156"/>
        <v>1339316</v>
      </c>
      <c r="H129" s="58">
        <f t="shared" si="156"/>
        <v>1227948</v>
      </c>
      <c r="I129" s="59">
        <f t="shared" ref="I129:J129" si="157">SUM(I121:I128)</f>
        <v>85396</v>
      </c>
      <c r="J129" s="59">
        <f t="shared" si="157"/>
        <v>90816</v>
      </c>
      <c r="K129" s="427">
        <f>(J129-I129)/I129</f>
        <v>6.3469014942151861E-2</v>
      </c>
      <c r="L129" s="58">
        <f t="shared" ref="L129:S129" si="158">SUM(L121:L128)</f>
        <v>478900</v>
      </c>
      <c r="M129" s="58">
        <f t="shared" si="158"/>
        <v>540782</v>
      </c>
      <c r="N129" s="58">
        <f t="shared" si="158"/>
        <v>450365</v>
      </c>
      <c r="O129" s="58">
        <f t="shared" si="158"/>
        <v>443914</v>
      </c>
      <c r="P129" s="58">
        <f t="shared" si="158"/>
        <v>445769</v>
      </c>
      <c r="Q129" s="58">
        <f t="shared" si="158"/>
        <v>303282</v>
      </c>
      <c r="R129" s="59">
        <f t="shared" si="158"/>
        <v>7613</v>
      </c>
      <c r="S129" s="59">
        <f t="shared" si="158"/>
        <v>6766</v>
      </c>
      <c r="T129" s="427">
        <f>(S129-R129)/R129</f>
        <v>-0.11125706029160647</v>
      </c>
    </row>
    <row r="130" spans="1:20" ht="13.15" customHeight="1">
      <c r="A130" s="60"/>
      <c r="B130" s="61"/>
      <c r="C130" s="62"/>
      <c r="D130" s="62"/>
      <c r="E130" s="62"/>
      <c r="F130" s="62"/>
      <c r="G130" s="62"/>
      <c r="H130" s="62"/>
      <c r="I130" s="68"/>
      <c r="J130" s="68"/>
      <c r="K130" s="425"/>
      <c r="L130" s="62"/>
      <c r="M130" s="62"/>
      <c r="N130" s="62"/>
      <c r="O130" s="62"/>
      <c r="P130" s="62"/>
      <c r="Q130" s="62"/>
      <c r="R130" s="68"/>
      <c r="S130" s="68"/>
      <c r="T130" s="425"/>
    </row>
    <row r="131" spans="1:20" ht="13.15" customHeight="1">
      <c r="A131" s="60" t="s">
        <v>181</v>
      </c>
      <c r="B131" s="61" t="s">
        <v>182</v>
      </c>
      <c r="C131" s="33">
        <v>98102</v>
      </c>
      <c r="D131" s="34">
        <f>'KOTIS-from World'!C76</f>
        <v>104489</v>
      </c>
      <c r="E131" s="34">
        <f>'KOTIS-from World'!D76</f>
        <v>102817</v>
      </c>
      <c r="F131" s="34">
        <f>'KOTIS-from World'!E76</f>
        <v>107785</v>
      </c>
      <c r="G131" s="34">
        <f>'KOTIS-from World'!F76</f>
        <v>130829</v>
      </c>
      <c r="H131" s="34">
        <f>'KOTIS-from World'!G76</f>
        <v>163364</v>
      </c>
      <c r="I131" s="34">
        <f>'KOTIS-from World'!H76</f>
        <v>12321</v>
      </c>
      <c r="J131" s="35">
        <f>'KOTIS-from World'!I76</f>
        <v>11237</v>
      </c>
      <c r="K131" s="422">
        <f>IF(I131&gt;0, (J131-I131)/I131, "n/a ")</f>
        <v>-8.7979871763655543E-2</v>
      </c>
      <c r="L131" s="33">
        <v>25991</v>
      </c>
      <c r="M131" s="34">
        <f>'KOTIS-from the U.S.'!C76</f>
        <v>22084</v>
      </c>
      <c r="N131" s="34">
        <f>'KOTIS-from the U.S.'!D76</f>
        <v>20572</v>
      </c>
      <c r="O131" s="34">
        <f>'KOTIS-from the U.S.'!E76</f>
        <v>23204</v>
      </c>
      <c r="P131" s="34">
        <f>'KOTIS-from the U.S.'!F76</f>
        <v>31623</v>
      </c>
      <c r="Q131" s="34">
        <f>'KOTIS-from the U.S.'!G76</f>
        <v>33827</v>
      </c>
      <c r="R131" s="34">
        <f>'KOTIS-from the U.S.'!H76</f>
        <v>2742</v>
      </c>
      <c r="S131" s="35">
        <f>'KOTIS-from the U.S.'!I76</f>
        <v>1815</v>
      </c>
      <c r="T131" s="422">
        <f>IF(R131&gt;0, (S131-R131)/R131, "n/a ")</f>
        <v>-0.33807439824945296</v>
      </c>
    </row>
    <row r="132" spans="1:20" ht="13.15" customHeight="1">
      <c r="A132" s="60" t="s">
        <v>183</v>
      </c>
      <c r="B132" s="61" t="s">
        <v>184</v>
      </c>
      <c r="C132" s="33">
        <v>149</v>
      </c>
      <c r="D132" s="34">
        <f>'KOTIS-from World'!C77</f>
        <v>249</v>
      </c>
      <c r="E132" s="34">
        <f>'KOTIS-from World'!D77</f>
        <v>150</v>
      </c>
      <c r="F132" s="34">
        <f>'KOTIS-from World'!E77</f>
        <v>82</v>
      </c>
      <c r="G132" s="34">
        <f>'KOTIS-from World'!F77</f>
        <v>168</v>
      </c>
      <c r="H132" s="34">
        <f>'KOTIS-from World'!G77</f>
        <v>196</v>
      </c>
      <c r="I132" s="34">
        <f>'KOTIS-from World'!H77</f>
        <v>0</v>
      </c>
      <c r="J132" s="35">
        <f>'KOTIS-from World'!I77</f>
        <v>8</v>
      </c>
      <c r="K132" s="422" t="str">
        <f>IF(I132&gt;0, (J132-I132)/I132, "n/a ")</f>
        <v xml:space="preserve">n/a </v>
      </c>
      <c r="L132" s="33">
        <v>0</v>
      </c>
      <c r="M132" s="34">
        <f>'KOTIS-from the U.S.'!C77</f>
        <v>0</v>
      </c>
      <c r="N132" s="34">
        <f>'KOTIS-from the U.S.'!D77</f>
        <v>0</v>
      </c>
      <c r="O132" s="34">
        <f>'KOTIS-from the U.S.'!E77</f>
        <v>0</v>
      </c>
      <c r="P132" s="34">
        <f>'KOTIS-from the U.S.'!F77</f>
        <v>0</v>
      </c>
      <c r="Q132" s="34">
        <f>'KOTIS-from the U.S.'!G77</f>
        <v>0</v>
      </c>
      <c r="R132" s="34">
        <f>'KOTIS-from the U.S.'!H77</f>
        <v>0</v>
      </c>
      <c r="S132" s="35">
        <f>'KOTIS-from the U.S.'!I77</f>
        <v>0</v>
      </c>
      <c r="T132" s="422" t="str">
        <f>IF(R132&gt;0, (S132-R132)/R132, "n/a ")</f>
        <v xml:space="preserve">n/a </v>
      </c>
    </row>
    <row r="133" spans="1:20" ht="13.15" customHeight="1">
      <c r="A133" s="60" t="s">
        <v>185</v>
      </c>
      <c r="B133" s="61" t="s">
        <v>186</v>
      </c>
      <c r="C133" s="33">
        <v>10044</v>
      </c>
      <c r="D133" s="34">
        <f>'KOTIS-from World'!C78</f>
        <v>18127</v>
      </c>
      <c r="E133" s="34">
        <f>'KOTIS-from World'!D78</f>
        <v>13834</v>
      </c>
      <c r="F133" s="34">
        <f>'KOTIS-from World'!E78</f>
        <v>13861</v>
      </c>
      <c r="G133" s="34">
        <f>'KOTIS-from World'!F78</f>
        <v>15037</v>
      </c>
      <c r="H133" s="34">
        <f>'KOTIS-from World'!G78</f>
        <v>17029</v>
      </c>
      <c r="I133" s="34">
        <f>'KOTIS-from World'!H78</f>
        <v>1570</v>
      </c>
      <c r="J133" s="35">
        <f>'KOTIS-from World'!I78</f>
        <v>1313</v>
      </c>
      <c r="K133" s="422">
        <f>IF(I133&gt;0, (J133-I133)/I133, "n/a ")</f>
        <v>-0.16369426751592356</v>
      </c>
      <c r="L133" s="33">
        <v>4509</v>
      </c>
      <c r="M133" s="34">
        <f>'KOTIS-from the U.S.'!C78</f>
        <v>5238</v>
      </c>
      <c r="N133" s="34">
        <f>'KOTIS-from the U.S.'!D78</f>
        <v>6025</v>
      </c>
      <c r="O133" s="34">
        <f>'KOTIS-from the U.S.'!E78</f>
        <v>6411</v>
      </c>
      <c r="P133" s="34">
        <f>'KOTIS-from the U.S.'!F78</f>
        <v>7067</v>
      </c>
      <c r="Q133" s="34">
        <f>'KOTIS-from the U.S.'!G78</f>
        <v>8086</v>
      </c>
      <c r="R133" s="34">
        <f>'KOTIS-from the U.S.'!H78</f>
        <v>618</v>
      </c>
      <c r="S133" s="35">
        <f>'KOTIS-from the U.S.'!I78</f>
        <v>554</v>
      </c>
      <c r="T133" s="422">
        <f>IF(R133&gt;0, (S133-R133)/R133, "n/a ")</f>
        <v>-0.10355987055016182</v>
      </c>
    </row>
    <row r="134" spans="1:20" ht="13.15" customHeight="1">
      <c r="A134" s="60" t="s">
        <v>187</v>
      </c>
      <c r="B134" s="61" t="s">
        <v>188</v>
      </c>
      <c r="C134" s="33">
        <v>540</v>
      </c>
      <c r="D134" s="34">
        <f>'KOTIS-from World'!C79</f>
        <v>536</v>
      </c>
      <c r="E134" s="34">
        <f>'KOTIS-from World'!D79</f>
        <v>585</v>
      </c>
      <c r="F134" s="34">
        <f>'KOTIS-from World'!E79</f>
        <v>827</v>
      </c>
      <c r="G134" s="34">
        <f>'KOTIS-from World'!F79</f>
        <v>1369</v>
      </c>
      <c r="H134" s="34">
        <f>'KOTIS-from World'!G79</f>
        <v>1417</v>
      </c>
      <c r="I134" s="34">
        <f>'KOTIS-from World'!H79</f>
        <v>207</v>
      </c>
      <c r="J134" s="35">
        <f>'KOTIS-from World'!I79</f>
        <v>215</v>
      </c>
      <c r="K134" s="422">
        <f>IF(I134&gt;0, (J134-I134)/I134, "n/a ")</f>
        <v>3.864734299516908E-2</v>
      </c>
      <c r="L134" s="33">
        <v>41</v>
      </c>
      <c r="M134" s="34">
        <f>'KOTIS-from the U.S.'!C79</f>
        <v>4</v>
      </c>
      <c r="N134" s="34">
        <f>'KOTIS-from the U.S.'!D79</f>
        <v>3</v>
      </c>
      <c r="O134" s="34">
        <f>'KOTIS-from the U.S.'!E79</f>
        <v>1</v>
      </c>
      <c r="P134" s="34">
        <f>'KOTIS-from the U.S.'!F79</f>
        <v>6</v>
      </c>
      <c r="Q134" s="34">
        <f>'KOTIS-from the U.S.'!G79</f>
        <v>3</v>
      </c>
      <c r="R134" s="34">
        <f>'KOTIS-from the U.S.'!H79</f>
        <v>0</v>
      </c>
      <c r="S134" s="35">
        <f>'KOTIS-from the U.S.'!I79</f>
        <v>0</v>
      </c>
      <c r="T134" s="422" t="str">
        <f>IF(R134&gt;0, (S134-R134)/R134, "n/a ")</f>
        <v xml:space="preserve">n/a </v>
      </c>
    </row>
    <row r="135" spans="1:20" ht="13.15" customHeight="1">
      <c r="A135" s="63"/>
      <c r="B135" s="57" t="s">
        <v>189</v>
      </c>
      <c r="C135" s="58">
        <f t="shared" ref="C135:H135" si="159">SUM(C131:C134)</f>
        <v>108835</v>
      </c>
      <c r="D135" s="58">
        <f t="shared" si="159"/>
        <v>123401</v>
      </c>
      <c r="E135" s="58">
        <f t="shared" si="159"/>
        <v>117386</v>
      </c>
      <c r="F135" s="58">
        <f t="shared" si="159"/>
        <v>122555</v>
      </c>
      <c r="G135" s="58">
        <f t="shared" si="159"/>
        <v>147403</v>
      </c>
      <c r="H135" s="58">
        <f t="shared" si="159"/>
        <v>182006</v>
      </c>
      <c r="I135" s="59">
        <f t="shared" ref="I135:J135" si="160">SUM(I131:I134)</f>
        <v>14098</v>
      </c>
      <c r="J135" s="59">
        <f t="shared" si="160"/>
        <v>12773</v>
      </c>
      <c r="K135" s="427">
        <f>(J135-I135)/I135</f>
        <v>-9.3984962406015032E-2</v>
      </c>
      <c r="L135" s="58">
        <f t="shared" ref="L135:Q135" si="161">SUM(L131:L134)</f>
        <v>30541</v>
      </c>
      <c r="M135" s="58">
        <f t="shared" si="161"/>
        <v>27326</v>
      </c>
      <c r="N135" s="58">
        <f t="shared" si="161"/>
        <v>26600</v>
      </c>
      <c r="O135" s="58">
        <f t="shared" si="161"/>
        <v>29616</v>
      </c>
      <c r="P135" s="58">
        <f t="shared" si="161"/>
        <v>38696</v>
      </c>
      <c r="Q135" s="58">
        <f t="shared" si="161"/>
        <v>41916</v>
      </c>
      <c r="R135" s="59">
        <f t="shared" ref="R135:S135" si="162">SUM(R131:R134)</f>
        <v>3360</v>
      </c>
      <c r="S135" s="59">
        <f t="shared" si="162"/>
        <v>2369</v>
      </c>
      <c r="T135" s="427">
        <f>(S135-R135)/R135</f>
        <v>-0.2949404761904762</v>
      </c>
    </row>
    <row r="136" spans="1:20" s="40" customFormat="1" ht="13.15" customHeight="1">
      <c r="A136" s="36"/>
      <c r="B136" s="37" t="s">
        <v>190</v>
      </c>
      <c r="C136" s="38">
        <f t="shared" ref="C136:H136" si="163">C119+C129+C135</f>
        <v>1749515</v>
      </c>
      <c r="D136" s="38">
        <f t="shared" si="163"/>
        <v>1920946</v>
      </c>
      <c r="E136" s="38">
        <f t="shared" si="163"/>
        <v>1719170</v>
      </c>
      <c r="F136" s="38">
        <f t="shared" si="163"/>
        <v>1666740</v>
      </c>
      <c r="G136" s="38">
        <f t="shared" si="163"/>
        <v>1888359</v>
      </c>
      <c r="H136" s="38">
        <f t="shared" si="163"/>
        <v>1740500</v>
      </c>
      <c r="I136" s="39">
        <f t="shared" ref="I136:J136" si="164">I119+I129+I135</f>
        <v>125913</v>
      </c>
      <c r="J136" s="39">
        <f t="shared" si="164"/>
        <v>129523</v>
      </c>
      <c r="K136" s="423">
        <f>(J136-I136)/I136</f>
        <v>2.8670590010562848E-2</v>
      </c>
      <c r="L136" s="38">
        <f t="shared" ref="L136:R136" si="165">L119+L129+L135</f>
        <v>808328</v>
      </c>
      <c r="M136" s="38">
        <f t="shared" si="165"/>
        <v>856988</v>
      </c>
      <c r="N136" s="38">
        <f t="shared" si="165"/>
        <v>754925</v>
      </c>
      <c r="O136" s="38">
        <f t="shared" si="165"/>
        <v>744023</v>
      </c>
      <c r="P136" s="38">
        <f t="shared" si="165"/>
        <v>791904</v>
      </c>
      <c r="Q136" s="38">
        <f t="shared" si="165"/>
        <v>606429</v>
      </c>
      <c r="R136" s="39">
        <f t="shared" si="165"/>
        <v>30397</v>
      </c>
      <c r="S136" s="39">
        <f t="shared" ref="S136" si="166">S119+S129+S135</f>
        <v>28712</v>
      </c>
      <c r="T136" s="423">
        <f>(S136-R136)/R136</f>
        <v>-5.5433101950850411E-2</v>
      </c>
    </row>
    <row r="137" spans="1:20" s="40" customFormat="1" ht="13.15" customHeight="1">
      <c r="A137" s="23"/>
      <c r="B137" s="41" t="s">
        <v>28</v>
      </c>
      <c r="C137" s="42"/>
      <c r="D137" s="42">
        <f>(D136-C136)/C136</f>
        <v>9.7987728027481902E-2</v>
      </c>
      <c r="E137" s="42">
        <f t="shared" ref="E137:H137" si="167">(E136-D136)/D136</f>
        <v>-0.10503991262638304</v>
      </c>
      <c r="F137" s="42">
        <f t="shared" si="167"/>
        <v>-3.0497274847746295E-2</v>
      </c>
      <c r="G137" s="42">
        <f t="shared" si="167"/>
        <v>0.13296554951582129</v>
      </c>
      <c r="H137" s="42">
        <f t="shared" si="167"/>
        <v>-7.8300259643425851E-2</v>
      </c>
      <c r="I137" s="43"/>
      <c r="J137" s="43"/>
      <c r="K137" s="424"/>
      <c r="L137" s="45"/>
      <c r="M137" s="45">
        <f t="shared" ref="M137" si="168">IF(L136&gt;0,(M136-L136)/L136,"n/a")</f>
        <v>6.0198335329222794E-2</v>
      </c>
      <c r="N137" s="45">
        <f t="shared" ref="N137" si="169">IF(M136&gt;0,(N136-M136)/M136,"n/a")</f>
        <v>-0.1190950164996476</v>
      </c>
      <c r="O137" s="45">
        <f t="shared" ref="O137" si="170">IF(N136&gt;0,(O136-N136)/N136,"n/a")</f>
        <v>-1.4441169652614497E-2</v>
      </c>
      <c r="P137" s="45">
        <f t="shared" ref="P137" si="171">IF(O136&gt;0,(P136-O136)/O136,"n/a")</f>
        <v>6.4354193351549613E-2</v>
      </c>
      <c r="Q137" s="45">
        <f t="shared" ref="Q137" si="172">IF(P136&gt;0,(Q136-P136)/P136,"n/a")</f>
        <v>-0.23421399563583464</v>
      </c>
      <c r="R137" s="65"/>
      <c r="S137" s="66"/>
      <c r="T137" s="424"/>
    </row>
    <row r="138" spans="1:20" s="22" customFormat="1" ht="13.15" customHeight="1">
      <c r="A138" s="49"/>
      <c r="B138" s="50" t="s">
        <v>29</v>
      </c>
      <c r="C138" s="51"/>
      <c r="D138" s="52"/>
      <c r="E138" s="52"/>
      <c r="F138" s="52"/>
      <c r="G138" s="52"/>
      <c r="H138" s="52"/>
      <c r="I138" s="53"/>
      <c r="J138" s="53"/>
      <c r="K138" s="424"/>
      <c r="L138" s="54">
        <f>L136/C136</f>
        <v>0.46202976253418804</v>
      </c>
      <c r="M138" s="54">
        <f t="shared" ref="M138" si="173">M136/D136</f>
        <v>0.44612810563128791</v>
      </c>
      <c r="N138" s="54">
        <f t="shared" ref="N138" si="174">N136/E136</f>
        <v>0.43912178551277653</v>
      </c>
      <c r="O138" s="54">
        <f t="shared" ref="O138" si="175">O136/F136</f>
        <v>0.44639415865701909</v>
      </c>
      <c r="P138" s="54">
        <f t="shared" ref="P138" si="176">P136/G136</f>
        <v>0.41936093719467538</v>
      </c>
      <c r="Q138" s="54">
        <f t="shared" ref="Q138" si="177">Q136/H136</f>
        <v>0.3484222924446998</v>
      </c>
      <c r="R138" s="55">
        <f t="shared" ref="R138" si="178">R136/I136</f>
        <v>0.24141272148229334</v>
      </c>
      <c r="S138" s="55">
        <f t="shared" ref="S138" si="179">S136/J136</f>
        <v>0.2216749148799827</v>
      </c>
      <c r="T138" s="424"/>
    </row>
    <row r="139" spans="1:20" s="75" customFormat="1" ht="13.15" customHeight="1">
      <c r="A139" s="60"/>
      <c r="B139" s="72"/>
      <c r="C139" s="73"/>
      <c r="D139" s="73"/>
      <c r="E139" s="73"/>
      <c r="F139" s="73"/>
      <c r="G139" s="73"/>
      <c r="H139" s="73"/>
      <c r="I139" s="74"/>
      <c r="J139" s="74"/>
      <c r="K139" s="426"/>
      <c r="L139" s="73"/>
      <c r="M139" s="73"/>
      <c r="N139" s="73"/>
      <c r="O139" s="73"/>
      <c r="P139" s="73"/>
      <c r="Q139" s="73"/>
      <c r="R139" s="74"/>
      <c r="S139" s="74"/>
      <c r="T139" s="426"/>
    </row>
    <row r="140" spans="1:20" ht="13.15" customHeight="1">
      <c r="A140" s="67" t="s">
        <v>191</v>
      </c>
      <c r="B140" s="61"/>
      <c r="C140" s="62"/>
      <c r="D140" s="62"/>
      <c r="E140" s="62"/>
      <c r="F140" s="62"/>
      <c r="G140" s="62"/>
      <c r="H140" s="62"/>
      <c r="I140" s="68"/>
      <c r="J140" s="68"/>
      <c r="K140" s="425"/>
      <c r="L140" s="62"/>
      <c r="M140" s="62"/>
      <c r="N140" s="62"/>
      <c r="O140" s="62"/>
      <c r="P140" s="62"/>
      <c r="Q140" s="62"/>
      <c r="R140" s="68"/>
      <c r="S140" s="68"/>
      <c r="T140" s="425"/>
    </row>
    <row r="141" spans="1:20" ht="13.15" customHeight="1">
      <c r="A141" s="60" t="s">
        <v>192</v>
      </c>
      <c r="B141" s="61" t="s">
        <v>193</v>
      </c>
      <c r="C141" s="33">
        <v>655344</v>
      </c>
      <c r="D141" s="34">
        <f>'KOTIS-from World'!C80</f>
        <v>637288</v>
      </c>
      <c r="E141" s="34">
        <f>'KOTIS-from World'!D80</f>
        <v>661673</v>
      </c>
      <c r="F141" s="34">
        <f>'KOTIS-from World'!E80</f>
        <v>737795</v>
      </c>
      <c r="G141" s="34">
        <f>'KOTIS-from World'!F80</f>
        <v>916480</v>
      </c>
      <c r="H141" s="34">
        <f>'KOTIS-from World'!G80</f>
        <v>1304982</v>
      </c>
      <c r="I141" s="34">
        <f>'KOTIS-from World'!H80</f>
        <v>75153</v>
      </c>
      <c r="J141" s="35">
        <f>'KOTIS-from World'!I80</f>
        <v>90961</v>
      </c>
      <c r="K141" s="422">
        <f t="shared" ref="K141:K150" si="180">IF(I141&gt;0, (J141-I141)/I141, "n/a ")</f>
        <v>0.21034423110188549</v>
      </c>
      <c r="L141" s="33">
        <v>72864</v>
      </c>
      <c r="M141" s="34">
        <f>'KOTIS-from the U.S.'!C80</f>
        <v>85142</v>
      </c>
      <c r="N141" s="34">
        <f>'KOTIS-from the U.S.'!D80</f>
        <v>96666</v>
      </c>
      <c r="O141" s="34">
        <f>'KOTIS-from the U.S.'!E80</f>
        <v>99672</v>
      </c>
      <c r="P141" s="34">
        <f>'KOTIS-from the U.S.'!F80</f>
        <v>112174</v>
      </c>
      <c r="Q141" s="34">
        <f>'KOTIS-from the U.S.'!G80</f>
        <v>159228</v>
      </c>
      <c r="R141" s="34">
        <f>'KOTIS-from the U.S.'!H80</f>
        <v>9381</v>
      </c>
      <c r="S141" s="35">
        <f>'KOTIS-from the U.S.'!I80</f>
        <v>10548</v>
      </c>
      <c r="T141" s="422">
        <f t="shared" ref="T141:T150" si="181">IF(R141&gt;0, (S141-R141)/R141, "n/a ")</f>
        <v>0.12440038375439719</v>
      </c>
    </row>
    <row r="142" spans="1:20" ht="13.15" customHeight="1">
      <c r="A142" s="60" t="s">
        <v>194</v>
      </c>
      <c r="B142" s="61" t="s">
        <v>195</v>
      </c>
      <c r="C142" s="33">
        <v>16004</v>
      </c>
      <c r="D142" s="34">
        <f>'KOTIS-from World'!C81</f>
        <v>20851</v>
      </c>
      <c r="E142" s="34">
        <f>'KOTIS-from World'!D81</f>
        <v>20039</v>
      </c>
      <c r="F142" s="34">
        <f>'KOTIS-from World'!E81</f>
        <v>21220</v>
      </c>
      <c r="G142" s="34">
        <f>'KOTIS-from World'!F81</f>
        <v>24897</v>
      </c>
      <c r="H142" s="34">
        <f>'KOTIS-from World'!G81</f>
        <v>26223</v>
      </c>
      <c r="I142" s="34">
        <f>'KOTIS-from World'!H81</f>
        <v>2814</v>
      </c>
      <c r="J142" s="35">
        <f>'KOTIS-from World'!I81</f>
        <v>1938</v>
      </c>
      <c r="K142" s="422">
        <f t="shared" si="180"/>
        <v>-0.31130063965884863</v>
      </c>
      <c r="L142" s="33">
        <v>1173</v>
      </c>
      <c r="M142" s="34">
        <f>'KOTIS-from the U.S.'!C81</f>
        <v>1492</v>
      </c>
      <c r="N142" s="34">
        <f>'KOTIS-from the U.S.'!D81</f>
        <v>1362</v>
      </c>
      <c r="O142" s="34">
        <f>'KOTIS-from the U.S.'!E81</f>
        <v>1067</v>
      </c>
      <c r="P142" s="34">
        <f>'KOTIS-from the U.S.'!F81</f>
        <v>1550</v>
      </c>
      <c r="Q142" s="34">
        <f>'KOTIS-from the U.S.'!G81</f>
        <v>1805</v>
      </c>
      <c r="R142" s="34">
        <f>'KOTIS-from the U.S.'!H81</f>
        <v>161</v>
      </c>
      <c r="S142" s="35">
        <f>'KOTIS-from the U.S.'!I81</f>
        <v>108</v>
      </c>
      <c r="T142" s="422">
        <f t="shared" si="181"/>
        <v>-0.32919254658385094</v>
      </c>
    </row>
    <row r="143" spans="1:20" ht="13.15" customHeight="1">
      <c r="A143" s="60" t="s">
        <v>196</v>
      </c>
      <c r="B143" s="61" t="s">
        <v>197</v>
      </c>
      <c r="C143" s="33">
        <v>292</v>
      </c>
      <c r="D143" s="34">
        <f>'KOTIS-from World'!C82</f>
        <v>284</v>
      </c>
      <c r="E143" s="34">
        <f>'KOTIS-from World'!D82</f>
        <v>301</v>
      </c>
      <c r="F143" s="34">
        <f>'KOTIS-from World'!E82</f>
        <v>244</v>
      </c>
      <c r="G143" s="34">
        <f>'KOTIS-from World'!F82</f>
        <v>193</v>
      </c>
      <c r="H143" s="34">
        <f>'KOTIS-from World'!G82</f>
        <v>97</v>
      </c>
      <c r="I143" s="34">
        <f>'KOTIS-from World'!H82</f>
        <v>0</v>
      </c>
      <c r="J143" s="35">
        <f>'KOTIS-from World'!I82</f>
        <v>4</v>
      </c>
      <c r="K143" s="422" t="str">
        <f t="shared" si="180"/>
        <v xml:space="preserve">n/a </v>
      </c>
      <c r="L143" s="33">
        <v>4</v>
      </c>
      <c r="M143" s="34">
        <f>'KOTIS-from the U.S.'!C82</f>
        <v>2</v>
      </c>
      <c r="N143" s="34">
        <f>'KOTIS-from the U.S.'!D82</f>
        <v>1</v>
      </c>
      <c r="O143" s="34">
        <f>'KOTIS-from the U.S.'!E82</f>
        <v>1</v>
      </c>
      <c r="P143" s="34">
        <f>'KOTIS-from the U.S.'!F82</f>
        <v>0</v>
      </c>
      <c r="Q143" s="34">
        <f>'KOTIS-from the U.S.'!G82</f>
        <v>0</v>
      </c>
      <c r="R143" s="34">
        <f>'KOTIS-from the U.S.'!H82</f>
        <v>0</v>
      </c>
      <c r="S143" s="35">
        <f>'KOTIS-from the U.S.'!I82</f>
        <v>0</v>
      </c>
      <c r="T143" s="422" t="str">
        <f t="shared" si="181"/>
        <v xml:space="preserve">n/a </v>
      </c>
    </row>
    <row r="144" spans="1:20" ht="13.15" customHeight="1">
      <c r="A144" s="60" t="s">
        <v>198</v>
      </c>
      <c r="B144" s="61" t="s">
        <v>199</v>
      </c>
      <c r="C144" s="33">
        <v>49204</v>
      </c>
      <c r="D144" s="34">
        <f>'KOTIS-from World'!C83</f>
        <v>34106</v>
      </c>
      <c r="E144" s="34">
        <f>'KOTIS-from World'!D83</f>
        <v>33964</v>
      </c>
      <c r="F144" s="34">
        <f>'KOTIS-from World'!E83</f>
        <v>40508</v>
      </c>
      <c r="G144" s="34">
        <f>'KOTIS-from World'!F83</f>
        <v>48446</v>
      </c>
      <c r="H144" s="34">
        <f>'KOTIS-from World'!G83</f>
        <v>56229</v>
      </c>
      <c r="I144" s="34">
        <f>'KOTIS-from World'!H83</f>
        <v>4363</v>
      </c>
      <c r="J144" s="35">
        <f>'KOTIS-from World'!I83</f>
        <v>2675</v>
      </c>
      <c r="K144" s="422">
        <f t="shared" si="180"/>
        <v>-0.38688975475590193</v>
      </c>
      <c r="L144" s="33">
        <v>525</v>
      </c>
      <c r="M144" s="34">
        <f>'KOTIS-from the U.S.'!C83</f>
        <v>490</v>
      </c>
      <c r="N144" s="34">
        <f>'KOTIS-from the U.S.'!D83</f>
        <v>400</v>
      </c>
      <c r="O144" s="34">
        <f>'KOTIS-from the U.S.'!E83</f>
        <v>623</v>
      </c>
      <c r="P144" s="34">
        <f>'KOTIS-from the U.S.'!F83</f>
        <v>1041</v>
      </c>
      <c r="Q144" s="34">
        <f>'KOTIS-from the U.S.'!G83</f>
        <v>844</v>
      </c>
      <c r="R144" s="34">
        <f>'KOTIS-from the U.S.'!H83</f>
        <v>84</v>
      </c>
      <c r="S144" s="35">
        <f>'KOTIS-from the U.S.'!I83</f>
        <v>83</v>
      </c>
      <c r="T144" s="422">
        <f t="shared" si="181"/>
        <v>-1.1904761904761904E-2</v>
      </c>
    </row>
    <row r="145" spans="1:20" ht="13.15" customHeight="1">
      <c r="A145" s="60" t="s">
        <v>200</v>
      </c>
      <c r="B145" s="61" t="s">
        <v>201</v>
      </c>
      <c r="C145" s="33">
        <v>3957</v>
      </c>
      <c r="D145" s="34">
        <f>'KOTIS-from World'!C84</f>
        <v>3031</v>
      </c>
      <c r="E145" s="34">
        <f>'KOTIS-from World'!D84</f>
        <v>5993</v>
      </c>
      <c r="F145" s="34">
        <f>'KOTIS-from World'!E84</f>
        <v>3788</v>
      </c>
      <c r="G145" s="34">
        <f>'KOTIS-from World'!F84</f>
        <v>3758</v>
      </c>
      <c r="H145" s="34">
        <f>'KOTIS-from World'!G84</f>
        <v>4197</v>
      </c>
      <c r="I145" s="34">
        <f>'KOTIS-from World'!H84</f>
        <v>268</v>
      </c>
      <c r="J145" s="35">
        <f>'KOTIS-from World'!I84</f>
        <v>315</v>
      </c>
      <c r="K145" s="422">
        <f t="shared" si="180"/>
        <v>0.17537313432835822</v>
      </c>
      <c r="L145" s="33">
        <v>30</v>
      </c>
      <c r="M145" s="34">
        <f>'KOTIS-from the U.S.'!C84</f>
        <v>11</v>
      </c>
      <c r="N145" s="34">
        <f>'KOTIS-from the U.S.'!D84</f>
        <v>6</v>
      </c>
      <c r="O145" s="34">
        <f>'KOTIS-from the U.S.'!E84</f>
        <v>4</v>
      </c>
      <c r="P145" s="34">
        <f>'KOTIS-from the U.S.'!F84</f>
        <v>4</v>
      </c>
      <c r="Q145" s="34">
        <f>'KOTIS-from the U.S.'!G84</f>
        <v>24</v>
      </c>
      <c r="R145" s="34">
        <f>'KOTIS-from the U.S.'!H84</f>
        <v>3</v>
      </c>
      <c r="S145" s="35">
        <f>'KOTIS-from the U.S.'!I84</f>
        <v>0</v>
      </c>
      <c r="T145" s="422">
        <f t="shared" si="181"/>
        <v>-1</v>
      </c>
    </row>
    <row r="146" spans="1:20" ht="13.15" customHeight="1">
      <c r="A146" s="60" t="s">
        <v>202</v>
      </c>
      <c r="B146" s="61" t="s">
        <v>203</v>
      </c>
      <c r="C146" s="33">
        <v>5191</v>
      </c>
      <c r="D146" s="34">
        <f>'KOTIS-from World'!C85</f>
        <v>6478</v>
      </c>
      <c r="E146" s="34">
        <f>'KOTIS-from World'!D85</f>
        <v>8517</v>
      </c>
      <c r="F146" s="34">
        <f>'KOTIS-from World'!E85</f>
        <v>8490</v>
      </c>
      <c r="G146" s="34">
        <f>'KOTIS-from World'!F85</f>
        <v>8282</v>
      </c>
      <c r="H146" s="34">
        <f>'KOTIS-from World'!G85</f>
        <v>9810</v>
      </c>
      <c r="I146" s="34">
        <f>'KOTIS-from World'!H85</f>
        <v>729</v>
      </c>
      <c r="J146" s="35">
        <f>'KOTIS-from World'!I85</f>
        <v>783</v>
      </c>
      <c r="K146" s="422">
        <f t="shared" si="180"/>
        <v>7.407407407407407E-2</v>
      </c>
      <c r="L146" s="33">
        <v>108</v>
      </c>
      <c r="M146" s="34">
        <f>'KOTIS-from the U.S.'!C85</f>
        <v>158</v>
      </c>
      <c r="N146" s="34">
        <f>'KOTIS-from the U.S.'!D85</f>
        <v>347</v>
      </c>
      <c r="O146" s="34">
        <f>'KOTIS-from the U.S.'!E85</f>
        <v>265</v>
      </c>
      <c r="P146" s="34">
        <f>'KOTIS-from the U.S.'!F85</f>
        <v>344</v>
      </c>
      <c r="Q146" s="34">
        <f>'KOTIS-from the U.S.'!G85</f>
        <v>302</v>
      </c>
      <c r="R146" s="34">
        <f>'KOTIS-from the U.S.'!H85</f>
        <v>31</v>
      </c>
      <c r="S146" s="35">
        <f>'KOTIS-from the U.S.'!I85</f>
        <v>22</v>
      </c>
      <c r="T146" s="422">
        <f t="shared" si="181"/>
        <v>-0.29032258064516131</v>
      </c>
    </row>
    <row r="147" spans="1:20" ht="13.15" customHeight="1">
      <c r="A147" s="60" t="s">
        <v>204</v>
      </c>
      <c r="B147" s="61" t="s">
        <v>205</v>
      </c>
      <c r="C147" s="33">
        <v>764</v>
      </c>
      <c r="D147" s="34">
        <f>'KOTIS-from World'!C86</f>
        <v>896</v>
      </c>
      <c r="E147" s="34">
        <f>'KOTIS-from World'!D86</f>
        <v>1063</v>
      </c>
      <c r="F147" s="34">
        <f>'KOTIS-from World'!E86</f>
        <v>925</v>
      </c>
      <c r="G147" s="34">
        <f>'KOTIS-from World'!F86</f>
        <v>1068</v>
      </c>
      <c r="H147" s="34">
        <f>'KOTIS-from World'!G86</f>
        <v>1263</v>
      </c>
      <c r="I147" s="34">
        <f>'KOTIS-from World'!H86</f>
        <v>86</v>
      </c>
      <c r="J147" s="35">
        <f>'KOTIS-from World'!I86</f>
        <v>47</v>
      </c>
      <c r="K147" s="422">
        <f t="shared" si="180"/>
        <v>-0.45348837209302323</v>
      </c>
      <c r="L147" s="33">
        <v>4</v>
      </c>
      <c r="M147" s="34">
        <f>'KOTIS-from the U.S.'!C86</f>
        <v>6</v>
      </c>
      <c r="N147" s="34">
        <f>'KOTIS-from the U.S.'!D86</f>
        <v>7</v>
      </c>
      <c r="O147" s="34">
        <f>'KOTIS-from the U.S.'!E86</f>
        <v>11</v>
      </c>
      <c r="P147" s="34">
        <f>'KOTIS-from the U.S.'!F86</f>
        <v>11</v>
      </c>
      <c r="Q147" s="34">
        <f>'KOTIS-from the U.S.'!G86</f>
        <v>9</v>
      </c>
      <c r="R147" s="34">
        <f>'KOTIS-from the U.S.'!H86</f>
        <v>1</v>
      </c>
      <c r="S147" s="35">
        <f>'KOTIS-from the U.S.'!I86</f>
        <v>1</v>
      </c>
      <c r="T147" s="422">
        <f t="shared" si="181"/>
        <v>0</v>
      </c>
    </row>
    <row r="148" spans="1:20" ht="13.15" customHeight="1">
      <c r="A148" s="60" t="s">
        <v>206</v>
      </c>
      <c r="B148" s="61" t="s">
        <v>207</v>
      </c>
      <c r="C148" s="33">
        <v>2474</v>
      </c>
      <c r="D148" s="34">
        <f>'KOTIS-from World'!C87</f>
        <v>2417</v>
      </c>
      <c r="E148" s="34">
        <f>'KOTIS-from World'!D87</f>
        <v>2310</v>
      </c>
      <c r="F148" s="34">
        <f>'KOTIS-from World'!E87</f>
        <v>2549</v>
      </c>
      <c r="G148" s="34">
        <f>'KOTIS-from World'!F87</f>
        <v>3346</v>
      </c>
      <c r="H148" s="34">
        <f>'KOTIS-from World'!G87</f>
        <v>3088</v>
      </c>
      <c r="I148" s="34">
        <f>'KOTIS-from World'!H87</f>
        <v>276</v>
      </c>
      <c r="J148" s="35">
        <f>'KOTIS-from World'!I87</f>
        <v>130</v>
      </c>
      <c r="K148" s="422">
        <f t="shared" si="180"/>
        <v>-0.52898550724637683</v>
      </c>
      <c r="L148" s="33">
        <v>7</v>
      </c>
      <c r="M148" s="34">
        <f>'KOTIS-from the U.S.'!C87</f>
        <v>12</v>
      </c>
      <c r="N148" s="34">
        <f>'KOTIS-from the U.S.'!D87</f>
        <v>17</v>
      </c>
      <c r="O148" s="34">
        <f>'KOTIS-from the U.S.'!E87</f>
        <v>42</v>
      </c>
      <c r="P148" s="34">
        <f>'KOTIS-from the U.S.'!F87</f>
        <v>58</v>
      </c>
      <c r="Q148" s="34">
        <f>'KOTIS-from the U.S.'!G87</f>
        <v>37</v>
      </c>
      <c r="R148" s="34">
        <f>'KOTIS-from the U.S.'!H87</f>
        <v>5</v>
      </c>
      <c r="S148" s="35">
        <f>'KOTIS-from the U.S.'!I87</f>
        <v>2</v>
      </c>
      <c r="T148" s="422">
        <f t="shared" si="181"/>
        <v>-0.6</v>
      </c>
    </row>
    <row r="149" spans="1:20" ht="13.15" customHeight="1">
      <c r="A149" s="60" t="s">
        <v>208</v>
      </c>
      <c r="B149" s="61" t="s">
        <v>209</v>
      </c>
      <c r="C149" s="33">
        <v>2870</v>
      </c>
      <c r="D149" s="34">
        <f>'KOTIS-from World'!C88</f>
        <v>2451</v>
      </c>
      <c r="E149" s="34">
        <f>'KOTIS-from World'!D88</f>
        <v>3147</v>
      </c>
      <c r="F149" s="34">
        <f>'KOTIS-from World'!E88</f>
        <v>3313</v>
      </c>
      <c r="G149" s="34">
        <f>'KOTIS-from World'!F88</f>
        <v>4350</v>
      </c>
      <c r="H149" s="34">
        <f>'KOTIS-from World'!G88</f>
        <v>3614</v>
      </c>
      <c r="I149" s="34">
        <f>'KOTIS-from World'!H88</f>
        <v>384</v>
      </c>
      <c r="J149" s="35">
        <f>'KOTIS-from World'!I88</f>
        <v>319</v>
      </c>
      <c r="K149" s="422">
        <f t="shared" si="180"/>
        <v>-0.16927083333333334</v>
      </c>
      <c r="L149" s="33">
        <v>41</v>
      </c>
      <c r="M149" s="34">
        <f>'KOTIS-from the U.S.'!C88</f>
        <v>48</v>
      </c>
      <c r="N149" s="34">
        <f>'KOTIS-from the U.S.'!D88</f>
        <v>42</v>
      </c>
      <c r="O149" s="34">
        <f>'KOTIS-from the U.S.'!E88</f>
        <v>84</v>
      </c>
      <c r="P149" s="34">
        <f>'KOTIS-from the U.S.'!F88</f>
        <v>121</v>
      </c>
      <c r="Q149" s="34">
        <f>'KOTIS-from the U.S.'!G88</f>
        <v>81</v>
      </c>
      <c r="R149" s="34">
        <f>'KOTIS-from the U.S.'!H88</f>
        <v>11</v>
      </c>
      <c r="S149" s="35">
        <f>'KOTIS-from the U.S.'!I88</f>
        <v>4</v>
      </c>
      <c r="T149" s="422">
        <f t="shared" si="181"/>
        <v>-0.63636363636363635</v>
      </c>
    </row>
    <row r="150" spans="1:20" ht="13.15" customHeight="1">
      <c r="A150" s="60" t="s">
        <v>210</v>
      </c>
      <c r="B150" s="61" t="s">
        <v>211</v>
      </c>
      <c r="C150" s="33">
        <v>9154</v>
      </c>
      <c r="D150" s="34">
        <f>'KOTIS-from World'!C89</f>
        <v>12220</v>
      </c>
      <c r="E150" s="34">
        <f>'KOTIS-from World'!D89</f>
        <v>17031</v>
      </c>
      <c r="F150" s="34">
        <f>'KOTIS-from World'!E89</f>
        <v>17187</v>
      </c>
      <c r="G150" s="34">
        <f>'KOTIS-from World'!F89</f>
        <v>16225</v>
      </c>
      <c r="H150" s="34">
        <f>'KOTIS-from World'!G89</f>
        <v>12519</v>
      </c>
      <c r="I150" s="34">
        <f>'KOTIS-from World'!H89</f>
        <v>981</v>
      </c>
      <c r="J150" s="35">
        <f>'KOTIS-from World'!I89</f>
        <v>751</v>
      </c>
      <c r="K150" s="422">
        <f t="shared" si="180"/>
        <v>-0.2344546381243629</v>
      </c>
      <c r="L150" s="33">
        <v>478</v>
      </c>
      <c r="M150" s="34">
        <f>'KOTIS-from the U.S.'!C89</f>
        <v>526</v>
      </c>
      <c r="N150" s="34">
        <f>'KOTIS-from the U.S.'!D89</f>
        <v>536</v>
      </c>
      <c r="O150" s="34">
        <f>'KOTIS-from the U.S.'!E89</f>
        <v>700</v>
      </c>
      <c r="P150" s="34">
        <f>'KOTIS-from the U.S.'!F89</f>
        <v>981</v>
      </c>
      <c r="Q150" s="34">
        <f>'KOTIS-from the U.S.'!G89</f>
        <v>625</v>
      </c>
      <c r="R150" s="34">
        <f>'KOTIS-from the U.S.'!H89</f>
        <v>78</v>
      </c>
      <c r="S150" s="35">
        <f>'KOTIS-from the U.S.'!I89</f>
        <v>51</v>
      </c>
      <c r="T150" s="422">
        <f t="shared" si="181"/>
        <v>-0.34615384615384615</v>
      </c>
    </row>
    <row r="151" spans="1:20" s="40" customFormat="1" ht="13.15" customHeight="1">
      <c r="A151" s="36"/>
      <c r="B151" s="37" t="s">
        <v>212</v>
      </c>
      <c r="C151" s="38">
        <f t="shared" ref="C151:H151" si="182">SUM(C141:C150)</f>
        <v>745254</v>
      </c>
      <c r="D151" s="38">
        <f t="shared" si="182"/>
        <v>720022</v>
      </c>
      <c r="E151" s="38">
        <f t="shared" si="182"/>
        <v>754038</v>
      </c>
      <c r="F151" s="38">
        <f t="shared" si="182"/>
        <v>836019</v>
      </c>
      <c r="G151" s="38">
        <f t="shared" si="182"/>
        <v>1027045</v>
      </c>
      <c r="H151" s="38">
        <f t="shared" si="182"/>
        <v>1422022</v>
      </c>
      <c r="I151" s="39">
        <f t="shared" ref="I151:J151" si="183">SUM(I141:I150)</f>
        <v>85054</v>
      </c>
      <c r="J151" s="39">
        <f t="shared" si="183"/>
        <v>97923</v>
      </c>
      <c r="K151" s="423">
        <f>(J151-I151)/I151</f>
        <v>0.1513038775366238</v>
      </c>
      <c r="L151" s="38">
        <f t="shared" ref="L151:S151" si="184">SUM(L141:L150)</f>
        <v>75234</v>
      </c>
      <c r="M151" s="38">
        <f t="shared" si="184"/>
        <v>87887</v>
      </c>
      <c r="N151" s="38">
        <f t="shared" si="184"/>
        <v>99384</v>
      </c>
      <c r="O151" s="38">
        <f t="shared" si="184"/>
        <v>102469</v>
      </c>
      <c r="P151" s="38">
        <f t="shared" si="184"/>
        <v>116284</v>
      </c>
      <c r="Q151" s="38">
        <f t="shared" si="184"/>
        <v>162955</v>
      </c>
      <c r="R151" s="39">
        <f t="shared" si="184"/>
        <v>9755</v>
      </c>
      <c r="S151" s="39">
        <f t="shared" si="184"/>
        <v>10819</v>
      </c>
      <c r="T151" s="423">
        <f>(S151-R151)/R151</f>
        <v>0.10907227063044593</v>
      </c>
    </row>
    <row r="152" spans="1:20" s="40" customFormat="1" ht="13.15" customHeight="1">
      <c r="A152" s="23"/>
      <c r="B152" s="41" t="s">
        <v>28</v>
      </c>
      <c r="C152" s="42"/>
      <c r="D152" s="42">
        <f>(D151-C151)/C151</f>
        <v>-3.3856913213481575E-2</v>
      </c>
      <c r="E152" s="42">
        <f t="shared" ref="E152:H152" si="185">(E151-D151)/D151</f>
        <v>4.7243000908305577E-2</v>
      </c>
      <c r="F152" s="42">
        <f t="shared" si="185"/>
        <v>0.10872263732066553</v>
      </c>
      <c r="G152" s="42">
        <f t="shared" si="185"/>
        <v>0.228494806936206</v>
      </c>
      <c r="H152" s="42">
        <f t="shared" si="185"/>
        <v>0.38457613833863169</v>
      </c>
      <c r="I152" s="43"/>
      <c r="J152" s="43"/>
      <c r="K152" s="424"/>
      <c r="L152" s="45"/>
      <c r="M152" s="45">
        <f t="shared" ref="M152" si="186">IF(L151&gt;0,(M151-L151)/L151,"n/a")</f>
        <v>0.16818193901693385</v>
      </c>
      <c r="N152" s="45">
        <f t="shared" ref="N152" si="187">IF(M151&gt;0,(N151-M151)/M151,"n/a")</f>
        <v>0.13081570653225164</v>
      </c>
      <c r="O152" s="45">
        <f t="shared" ref="O152" si="188">IF(N151&gt;0,(O151-N151)/N151,"n/a")</f>
        <v>3.1041213877485308E-2</v>
      </c>
      <c r="P152" s="45">
        <f t="shared" ref="P152" si="189">IF(O151&gt;0,(P151-O151)/O151,"n/a")</f>
        <v>0.1348212630161317</v>
      </c>
      <c r="Q152" s="45">
        <f t="shared" ref="Q152" si="190">IF(P151&gt;0,(Q151-P151)/P151,"n/a")</f>
        <v>0.40135358260809739</v>
      </c>
      <c r="R152" s="65"/>
      <c r="S152" s="66"/>
      <c r="T152" s="424"/>
    </row>
    <row r="153" spans="1:20" s="22" customFormat="1" ht="13.15" customHeight="1">
      <c r="A153" s="49"/>
      <c r="B153" s="50" t="s">
        <v>29</v>
      </c>
      <c r="C153" s="51"/>
      <c r="D153" s="52"/>
      <c r="E153" s="52"/>
      <c r="F153" s="52"/>
      <c r="G153" s="52"/>
      <c r="H153" s="52"/>
      <c r="I153" s="53"/>
      <c r="J153" s="53"/>
      <c r="K153" s="424"/>
      <c r="L153" s="54">
        <f>L151/C151</f>
        <v>0.10095081676851114</v>
      </c>
      <c r="M153" s="54">
        <f t="shared" ref="M153" si="191">M151/D151</f>
        <v>0.12206154811936303</v>
      </c>
      <c r="N153" s="54">
        <f t="shared" ref="N153" si="192">N151/E151</f>
        <v>0.13180237600757522</v>
      </c>
      <c r="O153" s="54">
        <f t="shared" ref="O153" si="193">O151/F151</f>
        <v>0.12256778853112189</v>
      </c>
      <c r="P153" s="54">
        <f t="shared" ref="P153" si="194">P151/G151</f>
        <v>0.11322191335335842</v>
      </c>
      <c r="Q153" s="54">
        <f t="shared" ref="Q153" si="195">Q151/H151</f>
        <v>0.11459386704284462</v>
      </c>
      <c r="R153" s="55">
        <f t="shared" ref="R153" si="196">R151/I151</f>
        <v>0.11469184282926141</v>
      </c>
      <c r="S153" s="55">
        <f t="shared" ref="S153" si="197">S151/J151</f>
        <v>0.11048476864475149</v>
      </c>
      <c r="T153" s="424"/>
    </row>
    <row r="154" spans="1:20" ht="13.15" customHeight="1">
      <c r="A154" s="67"/>
      <c r="B154" s="61"/>
      <c r="C154" s="62"/>
      <c r="D154" s="62"/>
      <c r="E154" s="62"/>
      <c r="F154" s="62"/>
      <c r="G154" s="62"/>
      <c r="H154" s="62"/>
      <c r="I154" s="68"/>
      <c r="J154" s="68"/>
      <c r="K154" s="425"/>
      <c r="L154" s="62"/>
      <c r="M154" s="62"/>
      <c r="N154" s="62"/>
      <c r="O154" s="62"/>
      <c r="P154" s="62"/>
      <c r="Q154" s="62"/>
      <c r="R154" s="68"/>
      <c r="S154" s="68"/>
      <c r="T154" s="425"/>
    </row>
    <row r="155" spans="1:20" ht="13.15" customHeight="1">
      <c r="A155" s="67" t="s">
        <v>213</v>
      </c>
      <c r="B155" s="61"/>
      <c r="C155" s="62"/>
      <c r="D155" s="62"/>
      <c r="E155" s="62"/>
      <c r="F155" s="62"/>
      <c r="G155" s="62"/>
      <c r="H155" s="62"/>
      <c r="I155" s="68"/>
      <c r="J155" s="68"/>
      <c r="K155" s="425"/>
      <c r="L155" s="62"/>
      <c r="M155" s="62"/>
      <c r="N155" s="62"/>
      <c r="O155" s="62"/>
      <c r="P155" s="62"/>
      <c r="Q155" s="62"/>
      <c r="R155" s="68"/>
      <c r="S155" s="68"/>
      <c r="T155" s="425"/>
    </row>
    <row r="156" spans="1:20" ht="13.15" customHeight="1">
      <c r="A156" s="60" t="s">
        <v>214</v>
      </c>
      <c r="B156" s="61" t="s">
        <v>215</v>
      </c>
      <c r="C156" s="33">
        <v>957625</v>
      </c>
      <c r="D156" s="34">
        <f>'KOTIS-from World'!C90</f>
        <v>1001534</v>
      </c>
      <c r="E156" s="34">
        <f>'KOTIS-from World'!D90</f>
        <v>989818</v>
      </c>
      <c r="F156" s="34">
        <f>'KOTIS-from World'!E90</f>
        <v>970454</v>
      </c>
      <c r="G156" s="34">
        <f>'KOTIS-from World'!F90</f>
        <v>1349111</v>
      </c>
      <c r="H156" s="34">
        <f>'KOTIS-from World'!G90</f>
        <v>1786753</v>
      </c>
      <c r="I156" s="34">
        <f>'KOTIS-from World'!H90</f>
        <v>118122</v>
      </c>
      <c r="J156" s="35">
        <f>'KOTIS-from World'!I90</f>
        <v>152342</v>
      </c>
      <c r="K156" s="422">
        <f t="shared" ref="K156:K163" si="198">IF(I156&gt;0, (J156-I156)/I156, "n/a ")</f>
        <v>0.28970047916560843</v>
      </c>
      <c r="L156" s="33">
        <v>329485</v>
      </c>
      <c r="M156" s="34">
        <f>'KOTIS-from the U.S.'!C90</f>
        <v>367996</v>
      </c>
      <c r="N156" s="34">
        <f>'KOTIS-from the U.S.'!D90</f>
        <v>337480</v>
      </c>
      <c r="O156" s="34">
        <f>'KOTIS-from the U.S.'!E90</f>
        <v>379554</v>
      </c>
      <c r="P156" s="34">
        <f>'KOTIS-from the U.S.'!F90</f>
        <v>557631</v>
      </c>
      <c r="Q156" s="34">
        <f>'KOTIS-from the U.S.'!G90</f>
        <v>557216</v>
      </c>
      <c r="R156" s="34">
        <f>'KOTIS-from the U.S.'!H90</f>
        <v>51200</v>
      </c>
      <c r="S156" s="35">
        <f>'KOTIS-from the U.S.'!I90</f>
        <v>60780</v>
      </c>
      <c r="T156" s="422">
        <f t="shared" ref="T156:T163" si="199">IF(R156&gt;0, (S156-R156)/R156, "n/a ")</f>
        <v>0.18710937499999999</v>
      </c>
    </row>
    <row r="157" spans="1:20" ht="13.15" customHeight="1">
      <c r="A157" s="60" t="s">
        <v>216</v>
      </c>
      <c r="B157" s="61" t="s">
        <v>217</v>
      </c>
      <c r="C157" s="33">
        <v>3463</v>
      </c>
      <c r="D157" s="34">
        <f>'KOTIS-from World'!C91</f>
        <v>4556</v>
      </c>
      <c r="E157" s="34">
        <f>'KOTIS-from World'!D91</f>
        <v>4799</v>
      </c>
      <c r="F157" s="34">
        <f>'KOTIS-from World'!E91</f>
        <v>4730</v>
      </c>
      <c r="G157" s="34">
        <f>'KOTIS-from World'!F91</f>
        <v>4979</v>
      </c>
      <c r="H157" s="34">
        <f>'KOTIS-from World'!G91</f>
        <v>6404</v>
      </c>
      <c r="I157" s="34">
        <f>'KOTIS-from World'!H91</f>
        <v>0</v>
      </c>
      <c r="J157" s="35">
        <f>'KOTIS-from World'!I91</f>
        <v>59</v>
      </c>
      <c r="K157" s="422" t="str">
        <f t="shared" si="198"/>
        <v xml:space="preserve">n/a </v>
      </c>
      <c r="L157" s="33">
        <v>3141</v>
      </c>
      <c r="M157" s="34">
        <f>'KOTIS-from the U.S.'!C91</f>
        <v>2964</v>
      </c>
      <c r="N157" s="34">
        <f>'KOTIS-from the U.S.'!D91</f>
        <v>4233</v>
      </c>
      <c r="O157" s="34">
        <f>'KOTIS-from the U.S.'!E91</f>
        <v>4275</v>
      </c>
      <c r="P157" s="34">
        <f>'KOTIS-from the U.S.'!F91</f>
        <v>4285</v>
      </c>
      <c r="Q157" s="34">
        <f>'KOTIS-from the U.S.'!G91</f>
        <v>6204</v>
      </c>
      <c r="R157" s="34">
        <f>'KOTIS-from the U.S.'!H91</f>
        <v>0</v>
      </c>
      <c r="S157" s="35">
        <f>'KOTIS-from the U.S.'!I91</f>
        <v>0</v>
      </c>
      <c r="T157" s="422" t="str">
        <f t="shared" si="199"/>
        <v xml:space="preserve">n/a </v>
      </c>
    </row>
    <row r="158" spans="1:20" ht="13.15" customHeight="1">
      <c r="A158" s="60" t="s">
        <v>218</v>
      </c>
      <c r="B158" s="61" t="s">
        <v>219</v>
      </c>
      <c r="C158" s="33">
        <v>15916</v>
      </c>
      <c r="D158" s="34">
        <f>'KOTIS-from World'!C92</f>
        <v>14917</v>
      </c>
      <c r="E158" s="34">
        <f>'KOTIS-from World'!D92</f>
        <v>19610</v>
      </c>
      <c r="F158" s="34">
        <f>'KOTIS-from World'!E92</f>
        <v>15069</v>
      </c>
      <c r="G158" s="34">
        <f>'KOTIS-from World'!F92</f>
        <v>15483</v>
      </c>
      <c r="H158" s="34">
        <f>'KOTIS-from World'!G92</f>
        <v>27479</v>
      </c>
      <c r="I158" s="34">
        <f>'KOTIS-from World'!H92</f>
        <v>5841</v>
      </c>
      <c r="J158" s="35">
        <f>'KOTIS-from World'!I92</f>
        <v>3619</v>
      </c>
      <c r="K158" s="422">
        <f t="shared" si="198"/>
        <v>-0.38041431261770242</v>
      </c>
      <c r="L158" s="33">
        <v>690</v>
      </c>
      <c r="M158" s="34">
        <f>'KOTIS-from the U.S.'!C92</f>
        <v>1422</v>
      </c>
      <c r="N158" s="34">
        <f>'KOTIS-from the U.S.'!D92</f>
        <v>1715</v>
      </c>
      <c r="O158" s="34">
        <f>'KOTIS-from the U.S.'!E92</f>
        <v>806</v>
      </c>
      <c r="P158" s="34">
        <f>'KOTIS-from the U.S.'!F92</f>
        <v>1036</v>
      </c>
      <c r="Q158" s="34">
        <f>'KOTIS-from the U.S.'!G92</f>
        <v>1143</v>
      </c>
      <c r="R158" s="34">
        <f>'KOTIS-from the U.S.'!H92</f>
        <v>0</v>
      </c>
      <c r="S158" s="35">
        <f>'KOTIS-from the U.S.'!I92</f>
        <v>0</v>
      </c>
      <c r="T158" s="422" t="str">
        <f t="shared" si="199"/>
        <v xml:space="preserve">n/a </v>
      </c>
    </row>
    <row r="159" spans="1:20" ht="13.15" customHeight="1">
      <c r="A159" s="60" t="s">
        <v>220</v>
      </c>
      <c r="B159" s="61" t="s">
        <v>221</v>
      </c>
      <c r="C159" s="33">
        <v>8478</v>
      </c>
      <c r="D159" s="34">
        <f>'KOTIS-from World'!C93</f>
        <v>14944</v>
      </c>
      <c r="E159" s="34">
        <f>'KOTIS-from World'!D93</f>
        <v>8815</v>
      </c>
      <c r="F159" s="34">
        <f>'KOTIS-from World'!E93</f>
        <v>8398</v>
      </c>
      <c r="G159" s="34">
        <f>'KOTIS-from World'!F93</f>
        <v>9621</v>
      </c>
      <c r="H159" s="34">
        <f>'KOTIS-from World'!G93</f>
        <v>11054</v>
      </c>
      <c r="I159" s="34">
        <f>'KOTIS-from World'!H93</f>
        <v>1148</v>
      </c>
      <c r="J159" s="35">
        <f>'KOTIS-from World'!I93</f>
        <v>663</v>
      </c>
      <c r="K159" s="422">
        <f t="shared" si="198"/>
        <v>-0.42247386759581884</v>
      </c>
      <c r="L159" s="33">
        <v>963</v>
      </c>
      <c r="M159" s="34">
        <f>'KOTIS-from the U.S.'!C93</f>
        <v>1230</v>
      </c>
      <c r="N159" s="34">
        <f>'KOTIS-from the U.S.'!D93</f>
        <v>1249</v>
      </c>
      <c r="O159" s="34">
        <f>'KOTIS-from the U.S.'!E93</f>
        <v>809</v>
      </c>
      <c r="P159" s="34">
        <f>'KOTIS-from the U.S.'!F93</f>
        <v>1103</v>
      </c>
      <c r="Q159" s="34">
        <f>'KOTIS-from the U.S.'!G93</f>
        <v>203</v>
      </c>
      <c r="R159" s="34">
        <f>'KOTIS-from the U.S.'!H93</f>
        <v>12</v>
      </c>
      <c r="S159" s="35">
        <f>'KOTIS-from the U.S.'!I93</f>
        <v>13</v>
      </c>
      <c r="T159" s="422">
        <f t="shared" si="199"/>
        <v>8.3333333333333329E-2</v>
      </c>
    </row>
    <row r="160" spans="1:20" ht="13.15" customHeight="1">
      <c r="A160" s="60" t="s">
        <v>222</v>
      </c>
      <c r="B160" s="61" t="s">
        <v>223</v>
      </c>
      <c r="C160" s="33">
        <v>1788710</v>
      </c>
      <c r="D160" s="34">
        <f>'KOTIS-from World'!C94</f>
        <v>2132566</v>
      </c>
      <c r="E160" s="34">
        <f>'KOTIS-from World'!D94</f>
        <v>2352948</v>
      </c>
      <c r="F160" s="34">
        <f>'KOTIS-from World'!E94</f>
        <v>2370922</v>
      </c>
      <c r="G160" s="34">
        <f>'KOTIS-from World'!F94</f>
        <v>3223894</v>
      </c>
      <c r="H160" s="34">
        <f>'KOTIS-from World'!G94</f>
        <v>4273925</v>
      </c>
      <c r="I160" s="34">
        <f>'KOTIS-from World'!H94</f>
        <v>337687</v>
      </c>
      <c r="J160" s="35">
        <f>'KOTIS-from World'!I94</f>
        <v>368270</v>
      </c>
      <c r="K160" s="422">
        <f t="shared" si="198"/>
        <v>9.0566115959453575E-2</v>
      </c>
      <c r="L160" s="33">
        <v>852737</v>
      </c>
      <c r="M160" s="34">
        <f>'KOTIS-from the U.S.'!C94</f>
        <v>1414264</v>
      </c>
      <c r="N160" s="34">
        <f>'KOTIS-from the U.S.'!D94</f>
        <v>581275</v>
      </c>
      <c r="O160" s="34">
        <f>'KOTIS-from the U.S.'!E94</f>
        <v>640369</v>
      </c>
      <c r="P160" s="34">
        <f>'KOTIS-from the U.S.'!F94</f>
        <v>841754</v>
      </c>
      <c r="Q160" s="34">
        <f>'KOTIS-from the U.S.'!G94</f>
        <v>586914</v>
      </c>
      <c r="R160" s="34">
        <f>'KOTIS-from the U.S.'!H94</f>
        <v>19459</v>
      </c>
      <c r="S160" s="35">
        <f>'KOTIS-from the U.S.'!I94</f>
        <v>2737</v>
      </c>
      <c r="T160" s="422">
        <f t="shared" si="199"/>
        <v>-0.85934529009712735</v>
      </c>
    </row>
    <row r="161" spans="1:20" ht="13.15" customHeight="1">
      <c r="A161" s="60" t="s">
        <v>224</v>
      </c>
      <c r="B161" s="61" t="s">
        <v>225</v>
      </c>
      <c r="C161" s="33">
        <v>298413</v>
      </c>
      <c r="D161" s="34">
        <f>'KOTIS-from World'!C95</f>
        <v>299669</v>
      </c>
      <c r="E161" s="34">
        <f>'KOTIS-from World'!D95</f>
        <v>274222</v>
      </c>
      <c r="F161" s="34">
        <f>'KOTIS-from World'!E95</f>
        <v>375415</v>
      </c>
      <c r="G161" s="34">
        <f>'KOTIS-from World'!F95</f>
        <v>402573</v>
      </c>
      <c r="H161" s="34">
        <f>'KOTIS-from World'!G95</f>
        <v>454454</v>
      </c>
      <c r="I161" s="34">
        <f>'KOTIS-from World'!H95</f>
        <v>29415</v>
      </c>
      <c r="J161" s="35">
        <f>'KOTIS-from World'!I95</f>
        <v>4451</v>
      </c>
      <c r="K161" s="422">
        <f t="shared" si="198"/>
        <v>-0.84868264490905998</v>
      </c>
      <c r="L161" s="33">
        <v>106343</v>
      </c>
      <c r="M161" s="34">
        <f>'KOTIS-from the U.S.'!C95</f>
        <v>80032</v>
      </c>
      <c r="N161" s="34">
        <f>'KOTIS-from the U.S.'!D95</f>
        <v>142444</v>
      </c>
      <c r="O161" s="34">
        <f>'KOTIS-from the U.S.'!E95</f>
        <v>137734</v>
      </c>
      <c r="P161" s="34">
        <f>'KOTIS-from the U.S.'!F95</f>
        <v>151623</v>
      </c>
      <c r="Q161" s="34">
        <f>'KOTIS-from the U.S.'!G95</f>
        <v>123143</v>
      </c>
      <c r="R161" s="34">
        <f>'KOTIS-from the U.S.'!H95</f>
        <v>17</v>
      </c>
      <c r="S161" s="35">
        <f>'KOTIS-from the U.S.'!I95</f>
        <v>4445</v>
      </c>
      <c r="T161" s="422">
        <f t="shared" si="199"/>
        <v>260.47058823529414</v>
      </c>
    </row>
    <row r="162" spans="1:20" ht="13.15" customHeight="1">
      <c r="A162" s="60" t="s">
        <v>226</v>
      </c>
      <c r="B162" s="61" t="s">
        <v>227</v>
      </c>
      <c r="C162" s="33">
        <v>2037</v>
      </c>
      <c r="D162" s="34">
        <f>'KOTIS-from World'!C96</f>
        <v>11972</v>
      </c>
      <c r="E162" s="34">
        <f>'KOTIS-from World'!D96</f>
        <v>2030</v>
      </c>
      <c r="F162" s="34">
        <f>'KOTIS-from World'!E96</f>
        <v>2853</v>
      </c>
      <c r="G162" s="34">
        <f>'KOTIS-from World'!F96</f>
        <v>3155</v>
      </c>
      <c r="H162" s="34">
        <f>'KOTIS-from World'!G96</f>
        <v>2460</v>
      </c>
      <c r="I162" s="34">
        <f>'KOTIS-from World'!H96</f>
        <v>457</v>
      </c>
      <c r="J162" s="35">
        <f>'KOTIS-from World'!I96</f>
        <v>241</v>
      </c>
      <c r="K162" s="422">
        <f t="shared" si="198"/>
        <v>-0.47264770240700221</v>
      </c>
      <c r="L162" s="33">
        <v>415</v>
      </c>
      <c r="M162" s="34">
        <f>'KOTIS-from the U.S.'!C96</f>
        <v>10301</v>
      </c>
      <c r="N162" s="34">
        <f>'KOTIS-from the U.S.'!D96</f>
        <v>587</v>
      </c>
      <c r="O162" s="34">
        <f>'KOTIS-from the U.S.'!E96</f>
        <v>515</v>
      </c>
      <c r="P162" s="34">
        <f>'KOTIS-from the U.S.'!F96</f>
        <v>503</v>
      </c>
      <c r="Q162" s="34">
        <f>'KOTIS-from the U.S.'!G96</f>
        <v>65</v>
      </c>
      <c r="R162" s="34">
        <f>'KOTIS-from the U.S.'!H96</f>
        <v>0</v>
      </c>
      <c r="S162" s="35">
        <f>'KOTIS-from the U.S.'!I96</f>
        <v>0</v>
      </c>
      <c r="T162" s="422" t="str">
        <f t="shared" si="199"/>
        <v xml:space="preserve">n/a </v>
      </c>
    </row>
    <row r="163" spans="1:20" ht="13.15" customHeight="1">
      <c r="A163" s="60" t="s">
        <v>228</v>
      </c>
      <c r="B163" s="61" t="s">
        <v>229</v>
      </c>
      <c r="C163" s="33">
        <v>9906</v>
      </c>
      <c r="D163" s="34">
        <f>'KOTIS-from World'!C97</f>
        <v>10390</v>
      </c>
      <c r="E163" s="34">
        <f>'KOTIS-from World'!D97</f>
        <v>9847</v>
      </c>
      <c r="F163" s="34">
        <f>'KOTIS-from World'!E97</f>
        <v>13366</v>
      </c>
      <c r="G163" s="34">
        <f>'KOTIS-from World'!F97</f>
        <v>14343</v>
      </c>
      <c r="H163" s="34">
        <f>'KOTIS-from World'!G97</f>
        <v>14609</v>
      </c>
      <c r="I163" s="34">
        <f>'KOTIS-from World'!H97</f>
        <v>3269</v>
      </c>
      <c r="J163" s="35">
        <f>'KOTIS-from World'!I97</f>
        <v>1948</v>
      </c>
      <c r="K163" s="422">
        <f t="shared" si="198"/>
        <v>-0.40409911287855615</v>
      </c>
      <c r="L163" s="33">
        <v>1397</v>
      </c>
      <c r="M163" s="34">
        <f>'KOTIS-from the U.S.'!C97</f>
        <v>2119</v>
      </c>
      <c r="N163" s="34">
        <f>'KOTIS-from the U.S.'!D97</f>
        <v>2304</v>
      </c>
      <c r="O163" s="34">
        <f>'KOTIS-from the U.S.'!E97</f>
        <v>2711</v>
      </c>
      <c r="P163" s="34">
        <f>'KOTIS-from the U.S.'!F97</f>
        <v>2366</v>
      </c>
      <c r="Q163" s="34">
        <f>'KOTIS-from the U.S.'!G97</f>
        <v>2607</v>
      </c>
      <c r="R163" s="34">
        <f>'KOTIS-from the U.S.'!H97</f>
        <v>1342</v>
      </c>
      <c r="S163" s="35">
        <f>'KOTIS-from the U.S.'!I97</f>
        <v>467</v>
      </c>
      <c r="T163" s="422">
        <f t="shared" si="199"/>
        <v>-0.65201192250372575</v>
      </c>
    </row>
    <row r="164" spans="1:20" s="40" customFormat="1" ht="13.15" customHeight="1">
      <c r="A164" s="36"/>
      <c r="B164" s="37" t="s">
        <v>230</v>
      </c>
      <c r="C164" s="38">
        <f t="shared" ref="C164:H164" si="200">SUM(C156:C163)</f>
        <v>3084548</v>
      </c>
      <c r="D164" s="38">
        <f t="shared" si="200"/>
        <v>3490548</v>
      </c>
      <c r="E164" s="38">
        <f t="shared" si="200"/>
        <v>3662089</v>
      </c>
      <c r="F164" s="38">
        <f t="shared" si="200"/>
        <v>3761207</v>
      </c>
      <c r="G164" s="38">
        <f t="shared" si="200"/>
        <v>5023159</v>
      </c>
      <c r="H164" s="38">
        <f t="shared" si="200"/>
        <v>6577138</v>
      </c>
      <c r="I164" s="39">
        <f t="shared" ref="I164:J164" si="201">SUM(I156:I163)</f>
        <v>495939</v>
      </c>
      <c r="J164" s="39">
        <f t="shared" si="201"/>
        <v>531593</v>
      </c>
      <c r="K164" s="423">
        <f>(J164-I164)/I164</f>
        <v>7.1891906061027661E-2</v>
      </c>
      <c r="L164" s="38">
        <f t="shared" ref="L164:S164" si="202">SUM(L156:L163)</f>
        <v>1295171</v>
      </c>
      <c r="M164" s="38">
        <f t="shared" si="202"/>
        <v>1880328</v>
      </c>
      <c r="N164" s="38">
        <f t="shared" si="202"/>
        <v>1071287</v>
      </c>
      <c r="O164" s="38">
        <f t="shared" si="202"/>
        <v>1166773</v>
      </c>
      <c r="P164" s="38">
        <f t="shared" si="202"/>
        <v>1560301</v>
      </c>
      <c r="Q164" s="38">
        <f t="shared" si="202"/>
        <v>1277495</v>
      </c>
      <c r="R164" s="39">
        <f t="shared" si="202"/>
        <v>72030</v>
      </c>
      <c r="S164" s="39">
        <f t="shared" si="202"/>
        <v>68442</v>
      </c>
      <c r="T164" s="423">
        <f>(S164-R164)/R164</f>
        <v>-4.9812578092461472E-2</v>
      </c>
    </row>
    <row r="165" spans="1:20" s="40" customFormat="1" ht="13.15" customHeight="1">
      <c r="A165" s="23"/>
      <c r="B165" s="41" t="s">
        <v>28</v>
      </c>
      <c r="C165" s="42"/>
      <c r="D165" s="42">
        <f>(D164-C164)/C164</f>
        <v>0.13162382300421327</v>
      </c>
      <c r="E165" s="42">
        <f t="shared" ref="E165:H165" si="203">(E164-D164)/D164</f>
        <v>4.9144432335553045E-2</v>
      </c>
      <c r="F165" s="42">
        <f t="shared" si="203"/>
        <v>2.7065972454519811E-2</v>
      </c>
      <c r="G165" s="42">
        <f t="shared" si="203"/>
        <v>0.33551782712304851</v>
      </c>
      <c r="H165" s="42">
        <f t="shared" si="203"/>
        <v>0.30936289295242297</v>
      </c>
      <c r="I165" s="43"/>
      <c r="J165" s="43"/>
      <c r="K165" s="424"/>
      <c r="L165" s="45"/>
      <c r="M165" s="45">
        <f t="shared" ref="M165" si="204">IF(L164&gt;0,(M164-L164)/L164,"n/a")</f>
        <v>0.451799028854105</v>
      </c>
      <c r="N165" s="45">
        <f t="shared" ref="N165" si="205">IF(M164&gt;0,(N164-M164)/M164,"n/a")</f>
        <v>-0.43026588978093183</v>
      </c>
      <c r="O165" s="45">
        <f t="shared" ref="O165" si="206">IF(N164&gt;0,(O164-N164)/N164,"n/a")</f>
        <v>8.913204398074466E-2</v>
      </c>
      <c r="P165" s="45">
        <f t="shared" ref="P165" si="207">IF(O164&gt;0,(P164-O164)/O164,"n/a")</f>
        <v>0.33727897371639554</v>
      </c>
      <c r="Q165" s="45">
        <f t="shared" ref="Q165" si="208">IF(P164&gt;0,(Q164-P164)/P164,"n/a")</f>
        <v>-0.18125092530223336</v>
      </c>
      <c r="R165" s="65"/>
      <c r="S165" s="66"/>
      <c r="T165" s="424"/>
    </row>
    <row r="166" spans="1:20" s="22" customFormat="1" ht="13.15" customHeight="1">
      <c r="A166" s="49"/>
      <c r="B166" s="50" t="s">
        <v>29</v>
      </c>
      <c r="C166" s="51"/>
      <c r="D166" s="52"/>
      <c r="E166" s="52"/>
      <c r="F166" s="52"/>
      <c r="G166" s="52"/>
      <c r="H166" s="52"/>
      <c r="I166" s="53"/>
      <c r="J166" s="53"/>
      <c r="K166" s="424"/>
      <c r="L166" s="54">
        <f>L164/C164</f>
        <v>0.41989004547830022</v>
      </c>
      <c r="M166" s="54">
        <f t="shared" ref="M166" si="209">M164/D164</f>
        <v>0.53869134588609013</v>
      </c>
      <c r="N166" s="54">
        <f t="shared" ref="N166" si="210">N164/E164</f>
        <v>0.29253439771671308</v>
      </c>
      <c r="O166" s="54">
        <f t="shared" ref="O166" si="211">O164/F164</f>
        <v>0.31021238660887318</v>
      </c>
      <c r="P166" s="54">
        <f t="shared" ref="P166" si="212">P164/G164</f>
        <v>0.31062146350533598</v>
      </c>
      <c r="Q166" s="54">
        <f t="shared" ref="Q166" si="213">Q164/H164</f>
        <v>0.19423265864271055</v>
      </c>
      <c r="R166" s="55">
        <f t="shared" ref="R166" si="214">R164/I164</f>
        <v>0.14523963632624173</v>
      </c>
      <c r="S166" s="55">
        <f t="shared" ref="S166" si="215">S164/J164</f>
        <v>0.12874887366838916</v>
      </c>
      <c r="T166" s="424"/>
    </row>
    <row r="167" spans="1:20" ht="13.15" customHeight="1">
      <c r="A167" s="67"/>
      <c r="B167" s="61"/>
      <c r="C167" s="62"/>
      <c r="D167" s="62"/>
      <c r="E167" s="62"/>
      <c r="F167" s="62"/>
      <c r="G167" s="62"/>
      <c r="H167" s="62"/>
      <c r="I167" s="68"/>
      <c r="J167" s="68"/>
      <c r="K167" s="425"/>
      <c r="L167" s="62"/>
      <c r="M167" s="62"/>
      <c r="N167" s="62"/>
      <c r="O167" s="62"/>
      <c r="P167" s="62"/>
      <c r="Q167" s="62"/>
      <c r="R167" s="68"/>
      <c r="S167" s="68"/>
      <c r="T167" s="425"/>
    </row>
    <row r="168" spans="1:20" ht="13.15" customHeight="1">
      <c r="A168" s="67" t="s">
        <v>231</v>
      </c>
      <c r="B168" s="61"/>
      <c r="C168" s="62"/>
      <c r="D168" s="62"/>
      <c r="E168" s="62"/>
      <c r="F168" s="62"/>
      <c r="G168" s="62"/>
      <c r="H168" s="62"/>
      <c r="I168" s="68"/>
      <c r="J168" s="68"/>
      <c r="K168" s="425"/>
      <c r="L168" s="62"/>
      <c r="M168" s="62"/>
      <c r="N168" s="62"/>
      <c r="O168" s="62"/>
      <c r="P168" s="62"/>
      <c r="Q168" s="62"/>
      <c r="R168" s="68"/>
      <c r="S168" s="68"/>
      <c r="T168" s="425"/>
    </row>
    <row r="169" spans="1:20" ht="13.15" customHeight="1">
      <c r="A169" s="60" t="s">
        <v>232</v>
      </c>
      <c r="B169" s="61" t="s">
        <v>233</v>
      </c>
      <c r="C169" s="33">
        <v>13182</v>
      </c>
      <c r="D169" s="34">
        <f>'KOTIS-from World'!C98</f>
        <v>12828</v>
      </c>
      <c r="E169" s="34">
        <f>'KOTIS-from World'!D98</f>
        <v>10164</v>
      </c>
      <c r="F169" s="34">
        <f>'KOTIS-from World'!E98</f>
        <v>9062</v>
      </c>
      <c r="G169" s="34">
        <f>'KOTIS-from World'!F98</f>
        <v>11701</v>
      </c>
      <c r="H169" s="34">
        <f>'KOTIS-from World'!G98</f>
        <v>14408</v>
      </c>
      <c r="I169" s="34">
        <f>'KOTIS-from World'!H98</f>
        <v>1019</v>
      </c>
      <c r="J169" s="35">
        <f>'KOTIS-from World'!I98</f>
        <v>851</v>
      </c>
      <c r="K169" s="422">
        <f t="shared" ref="K169:K177" si="216">IF(I169&gt;0, (J169-I169)/I169, "n/a ")</f>
        <v>-0.16486751717369971</v>
      </c>
      <c r="L169" s="33">
        <v>650</v>
      </c>
      <c r="M169" s="34">
        <f>'KOTIS-from the U.S.'!C98</f>
        <v>617</v>
      </c>
      <c r="N169" s="34">
        <f>'KOTIS-from the U.S.'!D98</f>
        <v>740</v>
      </c>
      <c r="O169" s="34">
        <f>'KOTIS-from the U.S.'!E98</f>
        <v>899</v>
      </c>
      <c r="P169" s="34">
        <f>'KOTIS-from the U.S.'!F98</f>
        <v>1632</v>
      </c>
      <c r="Q169" s="34">
        <f>'KOTIS-from the U.S.'!G98</f>
        <v>1483</v>
      </c>
      <c r="R169" s="34">
        <f>'KOTIS-from the U.S.'!H98</f>
        <v>110</v>
      </c>
      <c r="S169" s="35">
        <f>'KOTIS-from the U.S.'!I98</f>
        <v>58</v>
      </c>
      <c r="T169" s="422">
        <f t="shared" ref="T169:T177" si="217">IF(R169&gt;0, (S169-R169)/R169, "n/a ")</f>
        <v>-0.47272727272727272</v>
      </c>
    </row>
    <row r="170" spans="1:20" ht="13.15" customHeight="1">
      <c r="A170" s="60" t="s">
        <v>234</v>
      </c>
      <c r="B170" s="61" t="s">
        <v>235</v>
      </c>
      <c r="C170" s="33">
        <v>5970</v>
      </c>
      <c r="D170" s="34">
        <f>'KOTIS-from World'!C99</f>
        <v>7390</v>
      </c>
      <c r="E170" s="34">
        <f>'KOTIS-from World'!D99</f>
        <v>7370</v>
      </c>
      <c r="F170" s="34">
        <f>'KOTIS-from World'!E99</f>
        <v>9435</v>
      </c>
      <c r="G170" s="34">
        <f>'KOTIS-from World'!F99</f>
        <v>9762</v>
      </c>
      <c r="H170" s="34">
        <f>'KOTIS-from World'!G99</f>
        <v>11291</v>
      </c>
      <c r="I170" s="34">
        <f>'KOTIS-from World'!H99</f>
        <v>1119</v>
      </c>
      <c r="J170" s="35">
        <f>'KOTIS-from World'!I99</f>
        <v>1237</v>
      </c>
      <c r="K170" s="422">
        <f t="shared" si="216"/>
        <v>0.10545129579982127</v>
      </c>
      <c r="L170" s="33">
        <v>725</v>
      </c>
      <c r="M170" s="34">
        <f>'KOTIS-from the U.S.'!C99</f>
        <v>740</v>
      </c>
      <c r="N170" s="34">
        <f>'KOTIS-from the U.S.'!D99</f>
        <v>447</v>
      </c>
      <c r="O170" s="34">
        <f>'KOTIS-from the U.S.'!E99</f>
        <v>381</v>
      </c>
      <c r="P170" s="34">
        <f>'KOTIS-from the U.S.'!F99</f>
        <v>575</v>
      </c>
      <c r="Q170" s="34">
        <f>'KOTIS-from the U.S.'!G99</f>
        <v>625</v>
      </c>
      <c r="R170" s="34">
        <f>'KOTIS-from the U.S.'!H99</f>
        <v>336</v>
      </c>
      <c r="S170" s="35">
        <f>'KOTIS-from the U.S.'!I99</f>
        <v>367</v>
      </c>
      <c r="T170" s="422">
        <f t="shared" si="217"/>
        <v>9.2261904761904767E-2</v>
      </c>
    </row>
    <row r="171" spans="1:20" ht="13.15" customHeight="1">
      <c r="A171" s="60" t="s">
        <v>236</v>
      </c>
      <c r="B171" s="61" t="s">
        <v>237</v>
      </c>
      <c r="C171" s="33">
        <v>589</v>
      </c>
      <c r="D171" s="34">
        <f>'KOTIS-from World'!C100</f>
        <v>704</v>
      </c>
      <c r="E171" s="34">
        <f>'KOTIS-from World'!D100</f>
        <v>1233</v>
      </c>
      <c r="F171" s="34">
        <f>'KOTIS-from World'!E100</f>
        <v>1781</v>
      </c>
      <c r="G171" s="34">
        <f>'KOTIS-from World'!F100</f>
        <v>2386</v>
      </c>
      <c r="H171" s="34">
        <f>'KOTIS-from World'!G100</f>
        <v>2844</v>
      </c>
      <c r="I171" s="34">
        <f>'KOTIS-from World'!H100</f>
        <v>188</v>
      </c>
      <c r="J171" s="35">
        <f>'KOTIS-from World'!I100</f>
        <v>98</v>
      </c>
      <c r="K171" s="422">
        <f t="shared" si="216"/>
        <v>-0.47872340425531917</v>
      </c>
      <c r="L171" s="33">
        <v>5</v>
      </c>
      <c r="M171" s="34">
        <f>'KOTIS-from the U.S.'!C100</f>
        <v>17</v>
      </c>
      <c r="N171" s="34">
        <f>'KOTIS-from the U.S.'!D100</f>
        <v>322</v>
      </c>
      <c r="O171" s="34">
        <f>'KOTIS-from the U.S.'!E100</f>
        <v>329</v>
      </c>
      <c r="P171" s="34">
        <f>'KOTIS-from the U.S.'!F100</f>
        <v>337</v>
      </c>
      <c r="Q171" s="34">
        <f>'KOTIS-from the U.S.'!G100</f>
        <v>1341</v>
      </c>
      <c r="R171" s="34">
        <f>'KOTIS-from the U.S.'!H100</f>
        <v>87</v>
      </c>
      <c r="S171" s="35">
        <f>'KOTIS-from the U.S.'!I100</f>
        <v>47</v>
      </c>
      <c r="T171" s="422">
        <f t="shared" si="217"/>
        <v>-0.45977011494252873</v>
      </c>
    </row>
    <row r="172" spans="1:20" ht="13.15" customHeight="1">
      <c r="A172" s="60" t="s">
        <v>238</v>
      </c>
      <c r="B172" s="61" t="s">
        <v>239</v>
      </c>
      <c r="C172" s="33">
        <v>9289</v>
      </c>
      <c r="D172" s="34">
        <f>'KOTIS-from World'!C101</f>
        <v>8748</v>
      </c>
      <c r="E172" s="34">
        <f>'KOTIS-from World'!D101</f>
        <v>8676</v>
      </c>
      <c r="F172" s="34">
        <f>'KOTIS-from World'!E101</f>
        <v>11074</v>
      </c>
      <c r="G172" s="34">
        <f>'KOTIS-from World'!F101</f>
        <v>13347</v>
      </c>
      <c r="H172" s="34">
        <f>'KOTIS-from World'!G101</f>
        <v>16787</v>
      </c>
      <c r="I172" s="34">
        <f>'KOTIS-from World'!H101</f>
        <v>1033</v>
      </c>
      <c r="J172" s="35">
        <f>'KOTIS-from World'!I101</f>
        <v>1516</v>
      </c>
      <c r="K172" s="422">
        <f t="shared" si="216"/>
        <v>0.46757018393030009</v>
      </c>
      <c r="L172" s="33">
        <v>1211</v>
      </c>
      <c r="M172" s="34">
        <f>'KOTIS-from the U.S.'!C101</f>
        <v>1853</v>
      </c>
      <c r="N172" s="34">
        <f>'KOTIS-from the U.S.'!D101</f>
        <v>1587</v>
      </c>
      <c r="O172" s="34">
        <f>'KOTIS-from the U.S.'!E101</f>
        <v>2600</v>
      </c>
      <c r="P172" s="34">
        <f>'KOTIS-from the U.S.'!F101</f>
        <v>3398</v>
      </c>
      <c r="Q172" s="34">
        <f>'KOTIS-from the U.S.'!G101</f>
        <v>4265</v>
      </c>
      <c r="R172" s="34">
        <f>'KOTIS-from the U.S.'!H101</f>
        <v>680</v>
      </c>
      <c r="S172" s="35">
        <f>'KOTIS-from the U.S.'!I101</f>
        <v>704</v>
      </c>
      <c r="T172" s="422">
        <f t="shared" si="217"/>
        <v>3.5294117647058823E-2</v>
      </c>
    </row>
    <row r="173" spans="1:20" ht="13.15" customHeight="1">
      <c r="A173" s="60" t="s">
        <v>240</v>
      </c>
      <c r="B173" s="61" t="s">
        <v>241</v>
      </c>
      <c r="C173" s="33">
        <v>6745</v>
      </c>
      <c r="D173" s="34">
        <f>'KOTIS-from World'!C102</f>
        <v>4829</v>
      </c>
      <c r="E173" s="34">
        <f>'KOTIS-from World'!D102</f>
        <v>5598</v>
      </c>
      <c r="F173" s="34">
        <f>'KOTIS-from World'!E102</f>
        <v>7842</v>
      </c>
      <c r="G173" s="34">
        <f>'KOTIS-from World'!F102</f>
        <v>11729</v>
      </c>
      <c r="H173" s="34">
        <f>'KOTIS-from World'!G102</f>
        <v>11964</v>
      </c>
      <c r="I173" s="34">
        <f>'KOTIS-from World'!H102</f>
        <v>870</v>
      </c>
      <c r="J173" s="35">
        <f>'KOTIS-from World'!I102</f>
        <v>2171</v>
      </c>
      <c r="K173" s="422">
        <f t="shared" si="216"/>
        <v>1.4954022988505746</v>
      </c>
      <c r="L173" s="33">
        <v>3980</v>
      </c>
      <c r="M173" s="34">
        <f>'KOTIS-from the U.S.'!C102</f>
        <v>2419</v>
      </c>
      <c r="N173" s="34">
        <f>'KOTIS-from the U.S.'!D102</f>
        <v>3167</v>
      </c>
      <c r="O173" s="34">
        <f>'KOTIS-from the U.S.'!E102</f>
        <v>4926</v>
      </c>
      <c r="P173" s="34">
        <f>'KOTIS-from the U.S.'!F102</f>
        <v>7604</v>
      </c>
      <c r="Q173" s="34">
        <f>'KOTIS-from the U.S.'!G102</f>
        <v>7498</v>
      </c>
      <c r="R173" s="34">
        <f>'KOTIS-from the U.S.'!H102</f>
        <v>771</v>
      </c>
      <c r="S173" s="35">
        <f>'KOTIS-from the U.S.'!I102</f>
        <v>740</v>
      </c>
      <c r="T173" s="422">
        <f t="shared" si="217"/>
        <v>-4.0207522697795074E-2</v>
      </c>
    </row>
    <row r="174" spans="1:20" ht="13.15" customHeight="1">
      <c r="A174" s="60" t="s">
        <v>242</v>
      </c>
      <c r="B174" s="61" t="s">
        <v>243</v>
      </c>
      <c r="C174" s="33">
        <v>44451</v>
      </c>
      <c r="D174" s="34">
        <f>'KOTIS-from World'!C103</f>
        <v>18442</v>
      </c>
      <c r="E174" s="34">
        <f>'KOTIS-from World'!D103</f>
        <v>13982</v>
      </c>
      <c r="F174" s="34">
        <f>'KOTIS-from World'!E103</f>
        <v>14133</v>
      </c>
      <c r="G174" s="34">
        <f>'KOTIS-from World'!F103</f>
        <v>10670</v>
      </c>
      <c r="H174" s="34">
        <f>'KOTIS-from World'!G103</f>
        <v>12270</v>
      </c>
      <c r="I174" s="34">
        <f>'KOTIS-from World'!H103</f>
        <v>648</v>
      </c>
      <c r="J174" s="35">
        <f>'KOTIS-from World'!I103</f>
        <v>460</v>
      </c>
      <c r="K174" s="422">
        <f t="shared" si="216"/>
        <v>-0.29012345679012347</v>
      </c>
      <c r="L174" s="33">
        <v>4032</v>
      </c>
      <c r="M174" s="34">
        <f>'KOTIS-from the U.S.'!C103</f>
        <v>2184</v>
      </c>
      <c r="N174" s="34">
        <f>'KOTIS-from the U.S.'!D103</f>
        <v>1424</v>
      </c>
      <c r="O174" s="34">
        <f>'KOTIS-from the U.S.'!E103</f>
        <v>2223</v>
      </c>
      <c r="P174" s="34">
        <f>'KOTIS-from the U.S.'!F103</f>
        <v>2831</v>
      </c>
      <c r="Q174" s="34">
        <f>'KOTIS-from the U.S.'!G103</f>
        <v>2509</v>
      </c>
      <c r="R174" s="34">
        <f>'KOTIS-from the U.S.'!H103</f>
        <v>207</v>
      </c>
      <c r="S174" s="35">
        <f>'KOTIS-from the U.S.'!I103</f>
        <v>107</v>
      </c>
      <c r="T174" s="422">
        <f t="shared" si="217"/>
        <v>-0.48309178743961351</v>
      </c>
    </row>
    <row r="175" spans="1:20" ht="13.15" customHeight="1">
      <c r="A175" s="60" t="s">
        <v>244</v>
      </c>
      <c r="B175" s="61" t="s">
        <v>245</v>
      </c>
      <c r="C175" s="33">
        <v>96626</v>
      </c>
      <c r="D175" s="34">
        <f>'KOTIS-from World'!C104</f>
        <v>95462</v>
      </c>
      <c r="E175" s="34">
        <f>'KOTIS-from World'!D104</f>
        <v>91643</v>
      </c>
      <c r="F175" s="34">
        <f>'KOTIS-from World'!E104</f>
        <v>67305</v>
      </c>
      <c r="G175" s="34">
        <f>'KOTIS-from World'!F104</f>
        <v>66305</v>
      </c>
      <c r="H175" s="34">
        <f>'KOTIS-from World'!G104</f>
        <v>76430</v>
      </c>
      <c r="I175" s="34">
        <f>'KOTIS-from World'!H104</f>
        <v>2453</v>
      </c>
      <c r="J175" s="35">
        <f>'KOTIS-from World'!I104</f>
        <v>6154</v>
      </c>
      <c r="K175" s="422">
        <f t="shared" si="216"/>
        <v>1.5087647778230737</v>
      </c>
      <c r="L175" s="33">
        <v>1610</v>
      </c>
      <c r="M175" s="34">
        <f>'KOTIS-from the U.S.'!C104</f>
        <v>3171</v>
      </c>
      <c r="N175" s="34">
        <f>'KOTIS-from the U.S.'!D104</f>
        <v>2808</v>
      </c>
      <c r="O175" s="34">
        <f>'KOTIS-from the U.S.'!E104</f>
        <v>96</v>
      </c>
      <c r="P175" s="34">
        <f>'KOTIS-from the U.S.'!F104</f>
        <v>182</v>
      </c>
      <c r="Q175" s="34">
        <f>'KOTIS-from the U.S.'!G104</f>
        <v>18</v>
      </c>
      <c r="R175" s="34">
        <f>'KOTIS-from the U.S.'!H104</f>
        <v>4</v>
      </c>
      <c r="S175" s="35">
        <f>'KOTIS-from the U.S.'!I104</f>
        <v>5</v>
      </c>
      <c r="T175" s="422">
        <f t="shared" si="217"/>
        <v>0.25</v>
      </c>
    </row>
    <row r="176" spans="1:20" ht="13.15" customHeight="1">
      <c r="A176" s="60" t="s">
        <v>246</v>
      </c>
      <c r="B176" s="61" t="s">
        <v>247</v>
      </c>
      <c r="C176" s="33">
        <v>115798</v>
      </c>
      <c r="D176" s="34">
        <f>'KOTIS-from World'!C105</f>
        <v>117448</v>
      </c>
      <c r="E176" s="34">
        <f>'KOTIS-from World'!D105</f>
        <v>113261</v>
      </c>
      <c r="F176" s="34">
        <f>'KOTIS-from World'!E105</f>
        <v>117685</v>
      </c>
      <c r="G176" s="34">
        <f>'KOTIS-from World'!F105</f>
        <v>118307</v>
      </c>
      <c r="H176" s="34">
        <f>'KOTIS-from World'!G105</f>
        <v>149715</v>
      </c>
      <c r="I176" s="34">
        <f>'KOTIS-from World'!H105</f>
        <v>11090</v>
      </c>
      <c r="J176" s="35">
        <f>'KOTIS-from World'!I105</f>
        <v>12446</v>
      </c>
      <c r="K176" s="422">
        <f t="shared" si="216"/>
        <v>0.12227231740306582</v>
      </c>
      <c r="L176" s="33">
        <v>258</v>
      </c>
      <c r="M176" s="34">
        <f>'KOTIS-from the U.S.'!C105</f>
        <v>439</v>
      </c>
      <c r="N176" s="34">
        <f>'KOTIS-from the U.S.'!D105</f>
        <v>280</v>
      </c>
      <c r="O176" s="34">
        <f>'KOTIS-from the U.S.'!E105</f>
        <v>489</v>
      </c>
      <c r="P176" s="34">
        <f>'KOTIS-from the U.S.'!F105</f>
        <v>661</v>
      </c>
      <c r="Q176" s="34">
        <f>'KOTIS-from the U.S.'!G105</f>
        <v>888</v>
      </c>
      <c r="R176" s="34">
        <f>'KOTIS-from the U.S.'!H105</f>
        <v>7</v>
      </c>
      <c r="S176" s="35">
        <f>'KOTIS-from the U.S.'!I105</f>
        <v>44</v>
      </c>
      <c r="T176" s="422">
        <f t="shared" si="217"/>
        <v>5.2857142857142856</v>
      </c>
    </row>
    <row r="177" spans="1:20" ht="13.15" customHeight="1">
      <c r="A177" s="60" t="s">
        <v>248</v>
      </c>
      <c r="B177" s="61" t="s">
        <v>249</v>
      </c>
      <c r="C177" s="33">
        <v>18837</v>
      </c>
      <c r="D177" s="34">
        <f>'KOTIS-from World'!C106</f>
        <v>23859</v>
      </c>
      <c r="E177" s="34">
        <f>'KOTIS-from World'!D106</f>
        <v>24648</v>
      </c>
      <c r="F177" s="34">
        <f>'KOTIS-from World'!E106</f>
        <v>25457</v>
      </c>
      <c r="G177" s="34">
        <f>'KOTIS-from World'!F106</f>
        <v>28834</v>
      </c>
      <c r="H177" s="34">
        <f>'KOTIS-from World'!G106</f>
        <v>41921</v>
      </c>
      <c r="I177" s="34">
        <f>'KOTIS-from World'!H106</f>
        <v>2467</v>
      </c>
      <c r="J177" s="35">
        <f>'KOTIS-from World'!I106</f>
        <v>3903</v>
      </c>
      <c r="K177" s="422">
        <f t="shared" si="216"/>
        <v>0.58208350222942851</v>
      </c>
      <c r="L177" s="33">
        <v>300</v>
      </c>
      <c r="M177" s="34">
        <f>'KOTIS-from the U.S.'!C106</f>
        <v>0</v>
      </c>
      <c r="N177" s="34">
        <f>'KOTIS-from the U.S.'!D106</f>
        <v>57</v>
      </c>
      <c r="O177" s="34">
        <f>'KOTIS-from the U.S.'!E106</f>
        <v>32</v>
      </c>
      <c r="P177" s="34">
        <f>'KOTIS-from the U.S.'!F106</f>
        <v>8</v>
      </c>
      <c r="Q177" s="34">
        <f>'KOTIS-from the U.S.'!G106</f>
        <v>2</v>
      </c>
      <c r="R177" s="34">
        <f>'KOTIS-from the U.S.'!H106</f>
        <v>0</v>
      </c>
      <c r="S177" s="35">
        <f>'KOTIS-from the U.S.'!I106</f>
        <v>0</v>
      </c>
      <c r="T177" s="422" t="str">
        <f t="shared" si="217"/>
        <v xml:space="preserve">n/a </v>
      </c>
    </row>
    <row r="178" spans="1:20" s="40" customFormat="1" ht="13.15" customHeight="1">
      <c r="A178" s="36"/>
      <c r="B178" s="37" t="s">
        <v>250</v>
      </c>
      <c r="C178" s="38">
        <f t="shared" ref="C178:H178" si="218">SUM(C169:C177)</f>
        <v>311487</v>
      </c>
      <c r="D178" s="38">
        <f t="shared" si="218"/>
        <v>289710</v>
      </c>
      <c r="E178" s="38">
        <f t="shared" si="218"/>
        <v>276575</v>
      </c>
      <c r="F178" s="38">
        <f t="shared" si="218"/>
        <v>263774</v>
      </c>
      <c r="G178" s="38">
        <f t="shared" si="218"/>
        <v>273041</v>
      </c>
      <c r="H178" s="38">
        <f t="shared" si="218"/>
        <v>337630</v>
      </c>
      <c r="I178" s="39">
        <f t="shared" ref="I178:J178" si="219">SUM(I169:I177)</f>
        <v>20887</v>
      </c>
      <c r="J178" s="39">
        <f t="shared" si="219"/>
        <v>28836</v>
      </c>
      <c r="K178" s="423">
        <f>(J178-I178)/I178</f>
        <v>0.38057164743620436</v>
      </c>
      <c r="L178" s="38">
        <f t="shared" ref="L178:S178" si="220">SUM(L169:L177)</f>
        <v>12771</v>
      </c>
      <c r="M178" s="38">
        <f t="shared" si="220"/>
        <v>11440</v>
      </c>
      <c r="N178" s="38">
        <f t="shared" si="220"/>
        <v>10832</v>
      </c>
      <c r="O178" s="38">
        <f t="shared" si="220"/>
        <v>11975</v>
      </c>
      <c r="P178" s="38">
        <f t="shared" si="220"/>
        <v>17228</v>
      </c>
      <c r="Q178" s="38">
        <f t="shared" si="220"/>
        <v>18629</v>
      </c>
      <c r="R178" s="39">
        <f t="shared" si="220"/>
        <v>2202</v>
      </c>
      <c r="S178" s="39">
        <f t="shared" si="220"/>
        <v>2072</v>
      </c>
      <c r="T178" s="423">
        <f>(S178-R178)/R178</f>
        <v>-5.9037238873751133E-2</v>
      </c>
    </row>
    <row r="179" spans="1:20" s="40" customFormat="1" ht="13.15" customHeight="1">
      <c r="A179" s="23"/>
      <c r="B179" s="41" t="s">
        <v>28</v>
      </c>
      <c r="C179" s="42"/>
      <c r="D179" s="42">
        <f>(D178-C178)/C178</f>
        <v>-6.9913030078301824E-2</v>
      </c>
      <c r="E179" s="42">
        <f t="shared" ref="E179:H179" si="221">(E178-D178)/D178</f>
        <v>-4.5338441890166031E-2</v>
      </c>
      <c r="F179" s="42">
        <f t="shared" si="221"/>
        <v>-4.628400976227063E-2</v>
      </c>
      <c r="G179" s="42">
        <f t="shared" si="221"/>
        <v>3.5132348146519367E-2</v>
      </c>
      <c r="H179" s="42">
        <f t="shared" si="221"/>
        <v>0.23655421713222557</v>
      </c>
      <c r="I179" s="43"/>
      <c r="J179" s="43"/>
      <c r="K179" s="424"/>
      <c r="L179" s="45"/>
      <c r="M179" s="45">
        <f t="shared" ref="M179" si="222">IF(L178&gt;0,(M178-L178)/L178,"n/a")</f>
        <v>-0.10422049956933678</v>
      </c>
      <c r="N179" s="45">
        <f t="shared" ref="N179" si="223">IF(M178&gt;0,(N178-M178)/M178,"n/a")</f>
        <v>-5.3146853146853149E-2</v>
      </c>
      <c r="O179" s="45">
        <f t="shared" ref="O179" si="224">IF(N178&gt;0,(O178-N178)/N178,"n/a")</f>
        <v>0.10552067946824224</v>
      </c>
      <c r="P179" s="45">
        <f t="shared" ref="P179" si="225">IF(O178&gt;0,(P178-O178)/O178,"n/a")</f>
        <v>0.43866388308977033</v>
      </c>
      <c r="Q179" s="45">
        <f t="shared" ref="Q179" si="226">IF(P178&gt;0,(Q178-P178)/P178,"n/a")</f>
        <v>8.1321105177617828E-2</v>
      </c>
      <c r="R179" s="65"/>
      <c r="S179" s="66"/>
      <c r="T179" s="424"/>
    </row>
    <row r="180" spans="1:20" s="22" customFormat="1" ht="13.15" customHeight="1">
      <c r="A180" s="49"/>
      <c r="B180" s="50" t="s">
        <v>29</v>
      </c>
      <c r="C180" s="51"/>
      <c r="D180" s="52"/>
      <c r="E180" s="52"/>
      <c r="F180" s="52"/>
      <c r="G180" s="52"/>
      <c r="H180" s="52"/>
      <c r="I180" s="53"/>
      <c r="J180" s="53"/>
      <c r="K180" s="424"/>
      <c r="L180" s="54">
        <f>L178/C178</f>
        <v>4.1000105943426207E-2</v>
      </c>
      <c r="M180" s="54">
        <f t="shared" ref="M180" si="227">M178/D178</f>
        <v>3.9487763625694658E-2</v>
      </c>
      <c r="N180" s="54">
        <f t="shared" ref="N180" si="228">N178/E178</f>
        <v>3.9164783512609602E-2</v>
      </c>
      <c r="O180" s="54">
        <f t="shared" ref="O180" si="229">O178/F178</f>
        <v>4.5398712534214895E-2</v>
      </c>
      <c r="P180" s="54">
        <f t="shared" ref="P180" si="230">P178/G178</f>
        <v>6.3096751037389986E-2</v>
      </c>
      <c r="Q180" s="54">
        <f t="shared" ref="Q180" si="231">Q178/H178</f>
        <v>5.5175784142404406E-2</v>
      </c>
      <c r="R180" s="55">
        <f t="shared" ref="R180" si="232">R178/I178</f>
        <v>0.10542442667688036</v>
      </c>
      <c r="S180" s="55">
        <f t="shared" ref="S180" si="233">S178/J178</f>
        <v>7.1854626161742263E-2</v>
      </c>
      <c r="T180" s="424"/>
    </row>
    <row r="181" spans="1:20" ht="13.15" customHeight="1">
      <c r="A181" s="67"/>
      <c r="B181" s="61"/>
      <c r="C181" s="62"/>
      <c r="D181" s="62"/>
      <c r="E181" s="62"/>
      <c r="F181" s="62"/>
      <c r="G181" s="62"/>
      <c r="H181" s="62"/>
      <c r="I181" s="68"/>
      <c r="J181" s="68"/>
      <c r="K181" s="425"/>
      <c r="L181" s="62"/>
      <c r="M181" s="62"/>
      <c r="N181" s="62"/>
      <c r="O181" s="62"/>
      <c r="P181" s="62"/>
      <c r="Q181" s="62"/>
      <c r="R181" s="68"/>
      <c r="S181" s="68"/>
      <c r="T181" s="425"/>
    </row>
    <row r="182" spans="1:20" ht="13.15" customHeight="1">
      <c r="A182" s="67" t="s">
        <v>251</v>
      </c>
      <c r="B182" s="61"/>
      <c r="C182" s="62"/>
      <c r="D182" s="62"/>
      <c r="E182" s="62"/>
      <c r="F182" s="62"/>
      <c r="G182" s="62"/>
      <c r="H182" s="62"/>
      <c r="I182" s="68"/>
      <c r="J182" s="68"/>
      <c r="K182" s="425"/>
      <c r="L182" s="62"/>
      <c r="M182" s="62"/>
      <c r="N182" s="62"/>
      <c r="O182" s="62"/>
      <c r="P182" s="62"/>
      <c r="Q182" s="62"/>
      <c r="R182" s="68"/>
      <c r="S182" s="68"/>
      <c r="T182" s="425"/>
    </row>
    <row r="183" spans="1:20" ht="13.15" customHeight="1">
      <c r="A183" s="60" t="s">
        <v>252</v>
      </c>
      <c r="B183" s="61" t="s">
        <v>253</v>
      </c>
      <c r="C183" s="33">
        <v>592217</v>
      </c>
      <c r="D183" s="34">
        <f>'KOTIS-from World'!C107</f>
        <v>581865</v>
      </c>
      <c r="E183" s="34">
        <f>'KOTIS-from World'!D107</f>
        <v>556762</v>
      </c>
      <c r="F183" s="34">
        <f>'KOTIS-from World'!E107</f>
        <v>604157</v>
      </c>
      <c r="G183" s="34">
        <f>'KOTIS-from World'!F107</f>
        <v>744331</v>
      </c>
      <c r="H183" s="34">
        <f>'KOTIS-from World'!G107</f>
        <v>944417</v>
      </c>
      <c r="I183" s="34">
        <f>'KOTIS-from World'!H107</f>
        <v>81692</v>
      </c>
      <c r="J183" s="35">
        <f>'KOTIS-from World'!I107</f>
        <v>84419</v>
      </c>
      <c r="K183" s="422">
        <f t="shared" ref="K183:K190" si="234">IF(I183&gt;0, (J183-I183)/I183, "n/a ")</f>
        <v>3.3381481662831121E-2</v>
      </c>
      <c r="L183" s="33">
        <v>279140</v>
      </c>
      <c r="M183" s="34">
        <f>'KOTIS-from the U.S.'!C107</f>
        <v>314670</v>
      </c>
      <c r="N183" s="34">
        <f>'KOTIS-from the U.S.'!D107</f>
        <v>452584</v>
      </c>
      <c r="O183" s="34">
        <f>'KOTIS-from the U.S.'!E107</f>
        <v>304232</v>
      </c>
      <c r="P183" s="34">
        <f>'KOTIS-from the U.S.'!F107</f>
        <v>319103</v>
      </c>
      <c r="Q183" s="34">
        <f>'KOTIS-from the U.S.'!G107</f>
        <v>436259</v>
      </c>
      <c r="R183" s="34">
        <f>'KOTIS-from the U.S.'!H107</f>
        <v>73417</v>
      </c>
      <c r="S183" s="35">
        <f>'KOTIS-from the U.S.'!I107</f>
        <v>77949</v>
      </c>
      <c r="T183" s="422">
        <f t="shared" ref="T183:T190" si="235">IF(R183&gt;0, (S183-R183)/R183, "n/a ")</f>
        <v>6.1729572169933397E-2</v>
      </c>
    </row>
    <row r="184" spans="1:20" ht="13.15" customHeight="1">
      <c r="A184" s="60" t="s">
        <v>254</v>
      </c>
      <c r="B184" s="61" t="s">
        <v>255</v>
      </c>
      <c r="C184" s="33">
        <v>1017</v>
      </c>
      <c r="D184" s="34">
        <f>'KOTIS-from World'!C108</f>
        <v>1173</v>
      </c>
      <c r="E184" s="34">
        <f>'KOTIS-from World'!D108</f>
        <v>1305</v>
      </c>
      <c r="F184" s="34">
        <f>'KOTIS-from World'!E108</f>
        <v>4549</v>
      </c>
      <c r="G184" s="34">
        <f>'KOTIS-from World'!F108</f>
        <v>5707</v>
      </c>
      <c r="H184" s="34">
        <f>'KOTIS-from World'!G108</f>
        <v>3392</v>
      </c>
      <c r="I184" s="34">
        <f>'KOTIS-from World'!H108</f>
        <v>476</v>
      </c>
      <c r="J184" s="35">
        <f>'KOTIS-from World'!I108</f>
        <v>568</v>
      </c>
      <c r="K184" s="422">
        <f t="shared" si="234"/>
        <v>0.19327731092436976</v>
      </c>
      <c r="L184" s="33">
        <v>99</v>
      </c>
      <c r="M184" s="34">
        <f>'KOTIS-from the U.S.'!C108</f>
        <v>256</v>
      </c>
      <c r="N184" s="34">
        <f>'KOTIS-from the U.S.'!D108</f>
        <v>209</v>
      </c>
      <c r="O184" s="34">
        <f>'KOTIS-from the U.S.'!E108</f>
        <v>335</v>
      </c>
      <c r="P184" s="34">
        <f>'KOTIS-from the U.S.'!F108</f>
        <v>150</v>
      </c>
      <c r="Q184" s="34">
        <f>'KOTIS-from the U.S.'!G108</f>
        <v>45</v>
      </c>
      <c r="R184" s="34">
        <f>'KOTIS-from the U.S.'!H108</f>
        <v>1</v>
      </c>
      <c r="S184" s="35">
        <f>'KOTIS-from the U.S.'!I108</f>
        <v>75</v>
      </c>
      <c r="T184" s="422">
        <f t="shared" si="235"/>
        <v>74</v>
      </c>
    </row>
    <row r="185" spans="1:20" ht="13.15" customHeight="1">
      <c r="A185" s="60" t="s">
        <v>256</v>
      </c>
      <c r="B185" s="61" t="s">
        <v>257</v>
      </c>
      <c r="C185" s="33">
        <v>537</v>
      </c>
      <c r="D185" s="34">
        <f>'KOTIS-from World'!C109</f>
        <v>325</v>
      </c>
      <c r="E185" s="34">
        <f>'KOTIS-from World'!D109</f>
        <v>566</v>
      </c>
      <c r="F185" s="34">
        <f>'KOTIS-from World'!E109</f>
        <v>335</v>
      </c>
      <c r="G185" s="34">
        <f>'KOTIS-from World'!F109</f>
        <v>527</v>
      </c>
      <c r="H185" s="34">
        <f>'KOTIS-from World'!G109</f>
        <v>313</v>
      </c>
      <c r="I185" s="34">
        <f>'KOTIS-from World'!H109</f>
        <v>26</v>
      </c>
      <c r="J185" s="35">
        <f>'KOTIS-from World'!I109</f>
        <v>0</v>
      </c>
      <c r="K185" s="422">
        <f t="shared" si="234"/>
        <v>-1</v>
      </c>
      <c r="L185" s="33">
        <v>13</v>
      </c>
      <c r="M185" s="34">
        <f>'KOTIS-from the U.S.'!C109</f>
        <v>5</v>
      </c>
      <c r="N185" s="34">
        <f>'KOTIS-from the U.S.'!D109</f>
        <v>4</v>
      </c>
      <c r="O185" s="34">
        <f>'KOTIS-from the U.S.'!E109</f>
        <v>5</v>
      </c>
      <c r="P185" s="34">
        <f>'KOTIS-from the U.S.'!F109</f>
        <v>2</v>
      </c>
      <c r="Q185" s="34">
        <f>'KOTIS-from the U.S.'!G109</f>
        <v>2</v>
      </c>
      <c r="R185" s="34">
        <f>'KOTIS-from the U.S.'!H109</f>
        <v>0</v>
      </c>
      <c r="S185" s="35">
        <f>'KOTIS-from the U.S.'!I109</f>
        <v>0</v>
      </c>
      <c r="T185" s="422" t="str">
        <f t="shared" si="235"/>
        <v xml:space="preserve">n/a </v>
      </c>
    </row>
    <row r="186" spans="1:20" ht="13.15" customHeight="1">
      <c r="A186" s="60" t="s">
        <v>258</v>
      </c>
      <c r="B186" s="61" t="s">
        <v>259</v>
      </c>
      <c r="C186" s="33">
        <v>1410</v>
      </c>
      <c r="D186" s="34">
        <f>'KOTIS-from World'!C110</f>
        <v>373</v>
      </c>
      <c r="E186" s="34">
        <f>'KOTIS-from World'!D110</f>
        <v>859</v>
      </c>
      <c r="F186" s="34">
        <f>'KOTIS-from World'!E110</f>
        <v>1527</v>
      </c>
      <c r="G186" s="34">
        <f>'KOTIS-from World'!F110</f>
        <v>2111</v>
      </c>
      <c r="H186" s="34">
        <f>'KOTIS-from World'!G110</f>
        <v>3677</v>
      </c>
      <c r="I186" s="34">
        <f>'KOTIS-from World'!H110</f>
        <v>340</v>
      </c>
      <c r="J186" s="35">
        <f>'KOTIS-from World'!I110</f>
        <v>209</v>
      </c>
      <c r="K186" s="422">
        <f t="shared" si="234"/>
        <v>-0.38529411764705884</v>
      </c>
      <c r="L186" s="33">
        <v>85</v>
      </c>
      <c r="M186" s="34">
        <f>'KOTIS-from the U.S.'!C110</f>
        <v>62</v>
      </c>
      <c r="N186" s="34">
        <f>'KOTIS-from the U.S.'!D110</f>
        <v>112</v>
      </c>
      <c r="O186" s="34">
        <f>'KOTIS-from the U.S.'!E110</f>
        <v>154</v>
      </c>
      <c r="P186" s="34">
        <f>'KOTIS-from the U.S.'!F110</f>
        <v>223</v>
      </c>
      <c r="Q186" s="34">
        <f>'KOTIS-from the U.S.'!G110</f>
        <v>183</v>
      </c>
      <c r="R186" s="34">
        <f>'KOTIS-from the U.S.'!H110</f>
        <v>16</v>
      </c>
      <c r="S186" s="35">
        <f>'KOTIS-from the U.S.'!I110</f>
        <v>11</v>
      </c>
      <c r="T186" s="422">
        <f t="shared" si="235"/>
        <v>-0.3125</v>
      </c>
    </row>
    <row r="187" spans="1:20" ht="13.15" customHeight="1">
      <c r="A187" s="60" t="s">
        <v>260</v>
      </c>
      <c r="B187" s="61" t="s">
        <v>261</v>
      </c>
      <c r="C187" s="33">
        <v>2281</v>
      </c>
      <c r="D187" s="34">
        <f>'KOTIS-from World'!C111</f>
        <v>2977</v>
      </c>
      <c r="E187" s="34">
        <f>'KOTIS-from World'!D111</f>
        <v>2124</v>
      </c>
      <c r="F187" s="34">
        <f>'KOTIS-from World'!E111</f>
        <v>1315</v>
      </c>
      <c r="G187" s="34">
        <f>'KOTIS-from World'!F111</f>
        <v>2081</v>
      </c>
      <c r="H187" s="34">
        <f>'KOTIS-from World'!G111</f>
        <v>2690</v>
      </c>
      <c r="I187" s="34">
        <f>'KOTIS-from World'!H111</f>
        <v>218</v>
      </c>
      <c r="J187" s="35">
        <f>'KOTIS-from World'!I111</f>
        <v>506</v>
      </c>
      <c r="K187" s="422">
        <f t="shared" si="234"/>
        <v>1.3211009174311927</v>
      </c>
      <c r="L187" s="33">
        <v>0</v>
      </c>
      <c r="M187" s="34">
        <f>'KOTIS-from the U.S.'!C111</f>
        <v>1</v>
      </c>
      <c r="N187" s="34">
        <f>'KOTIS-from the U.S.'!D111</f>
        <v>5</v>
      </c>
      <c r="O187" s="34">
        <f>'KOTIS-from the U.S.'!E111</f>
        <v>1</v>
      </c>
      <c r="P187" s="34">
        <f>'KOTIS-from the U.S.'!F111</f>
        <v>0</v>
      </c>
      <c r="Q187" s="34">
        <f>'KOTIS-from the U.S.'!G111</f>
        <v>0</v>
      </c>
      <c r="R187" s="34">
        <f>'KOTIS-from the U.S.'!H111</f>
        <v>0</v>
      </c>
      <c r="S187" s="35">
        <f>'KOTIS-from the U.S.'!I111</f>
        <v>0</v>
      </c>
      <c r="T187" s="422" t="str">
        <f t="shared" si="235"/>
        <v xml:space="preserve">n/a </v>
      </c>
    </row>
    <row r="188" spans="1:20" ht="13.15" customHeight="1">
      <c r="A188" s="60" t="s">
        <v>262</v>
      </c>
      <c r="B188" s="61" t="s">
        <v>263</v>
      </c>
      <c r="C188" s="33">
        <v>5145</v>
      </c>
      <c r="D188" s="34">
        <f>'KOTIS-from World'!C112</f>
        <v>4607</v>
      </c>
      <c r="E188" s="34">
        <f>'KOTIS-from World'!D112</f>
        <v>3790</v>
      </c>
      <c r="F188" s="34">
        <f>'KOTIS-from World'!E112</f>
        <v>3894</v>
      </c>
      <c r="G188" s="34">
        <f>'KOTIS-from World'!F112</f>
        <v>5326</v>
      </c>
      <c r="H188" s="34">
        <f>'KOTIS-from World'!G112</f>
        <v>5869</v>
      </c>
      <c r="I188" s="34">
        <f>'KOTIS-from World'!H112</f>
        <v>526</v>
      </c>
      <c r="J188" s="35">
        <f>'KOTIS-from World'!I112</f>
        <v>477</v>
      </c>
      <c r="K188" s="422">
        <f t="shared" si="234"/>
        <v>-9.3155893536121678E-2</v>
      </c>
      <c r="L188" s="33">
        <v>2651</v>
      </c>
      <c r="M188" s="34">
        <f>'KOTIS-from the U.S.'!C112</f>
        <v>2343</v>
      </c>
      <c r="N188" s="34">
        <f>'KOTIS-from the U.S.'!D112</f>
        <v>1798</v>
      </c>
      <c r="O188" s="34">
        <f>'KOTIS-from the U.S.'!E112</f>
        <v>1574</v>
      </c>
      <c r="P188" s="34">
        <f>'KOTIS-from the U.S.'!F112</f>
        <v>2281</v>
      </c>
      <c r="Q188" s="34">
        <f>'KOTIS-from the U.S.'!G112</f>
        <v>2594</v>
      </c>
      <c r="R188" s="34">
        <f>'KOTIS-from the U.S.'!H112</f>
        <v>142</v>
      </c>
      <c r="S188" s="35">
        <f>'KOTIS-from the U.S.'!I112</f>
        <v>210</v>
      </c>
      <c r="T188" s="422">
        <f t="shared" si="235"/>
        <v>0.47887323943661969</v>
      </c>
    </row>
    <row r="189" spans="1:20" ht="13.15" customHeight="1">
      <c r="A189" s="60" t="s">
        <v>264</v>
      </c>
      <c r="B189" s="61" t="s">
        <v>265</v>
      </c>
      <c r="C189" s="33">
        <v>208206</v>
      </c>
      <c r="D189" s="34">
        <f>'KOTIS-from World'!C113</f>
        <v>203449</v>
      </c>
      <c r="E189" s="34">
        <f>'KOTIS-from World'!D113</f>
        <v>233075</v>
      </c>
      <c r="F189" s="34">
        <f>'KOTIS-from World'!E113</f>
        <v>230707</v>
      </c>
      <c r="G189" s="34">
        <f>'KOTIS-from World'!F113</f>
        <v>269439</v>
      </c>
      <c r="H189" s="34">
        <f>'KOTIS-from World'!G113</f>
        <v>288519</v>
      </c>
      <c r="I189" s="34">
        <f>'KOTIS-from World'!H113</f>
        <v>13272</v>
      </c>
      <c r="J189" s="35">
        <f>'KOTIS-from World'!I113</f>
        <v>10022</v>
      </c>
      <c r="K189" s="422">
        <f t="shared" si="234"/>
        <v>-0.24487643158529235</v>
      </c>
      <c r="L189" s="33">
        <v>33611</v>
      </c>
      <c r="M189" s="34">
        <f>'KOTIS-from the U.S.'!C113</f>
        <v>33070</v>
      </c>
      <c r="N189" s="34">
        <f>'KOTIS-from the U.S.'!D113</f>
        <v>26072</v>
      </c>
      <c r="O189" s="34">
        <f>'KOTIS-from the U.S.'!E113</f>
        <v>34897</v>
      </c>
      <c r="P189" s="34">
        <f>'KOTIS-from the U.S.'!F113</f>
        <v>25300</v>
      </c>
      <c r="Q189" s="34">
        <f>'KOTIS-from the U.S.'!G113</f>
        <v>29122</v>
      </c>
      <c r="R189" s="34">
        <f>'KOTIS-from the U.S.'!H113</f>
        <v>3399</v>
      </c>
      <c r="S189" s="35">
        <f>'KOTIS-from the U.S.'!I113</f>
        <v>874</v>
      </c>
      <c r="T189" s="422">
        <f t="shared" si="235"/>
        <v>-0.74286554869079136</v>
      </c>
    </row>
    <row r="190" spans="1:20" ht="13.15" customHeight="1">
      <c r="A190" s="60" t="s">
        <v>266</v>
      </c>
      <c r="B190" s="61" t="s">
        <v>267</v>
      </c>
      <c r="C190" s="33">
        <v>36455</v>
      </c>
      <c r="D190" s="34">
        <f>'KOTIS-from World'!C114</f>
        <v>36810</v>
      </c>
      <c r="E190" s="34">
        <f>'KOTIS-from World'!D114</f>
        <v>37611</v>
      </c>
      <c r="F190" s="34">
        <f>'KOTIS-from World'!E114</f>
        <v>46443</v>
      </c>
      <c r="G190" s="34">
        <f>'KOTIS-from World'!F114</f>
        <v>67073</v>
      </c>
      <c r="H190" s="34">
        <f>'KOTIS-from World'!G114</f>
        <v>63789</v>
      </c>
      <c r="I190" s="34">
        <f>'KOTIS-from World'!H114</f>
        <v>4230</v>
      </c>
      <c r="J190" s="35">
        <f>'KOTIS-from World'!I114</f>
        <v>3909</v>
      </c>
      <c r="K190" s="422">
        <f t="shared" si="234"/>
        <v>-7.5886524822695034E-2</v>
      </c>
      <c r="L190" s="33">
        <v>1593</v>
      </c>
      <c r="M190" s="34">
        <f>'KOTIS-from the U.S.'!C114</f>
        <v>1700</v>
      </c>
      <c r="N190" s="34">
        <f>'KOTIS-from the U.S.'!D114</f>
        <v>848</v>
      </c>
      <c r="O190" s="34">
        <f>'KOTIS-from the U.S.'!E114</f>
        <v>401</v>
      </c>
      <c r="P190" s="34">
        <f>'KOTIS-from the U.S.'!F114</f>
        <v>235</v>
      </c>
      <c r="Q190" s="34">
        <f>'KOTIS-from the U.S.'!G114</f>
        <v>61</v>
      </c>
      <c r="R190" s="34">
        <f>'KOTIS-from the U.S.'!H114</f>
        <v>3</v>
      </c>
      <c r="S190" s="35">
        <f>'KOTIS-from the U.S.'!I114</f>
        <v>3</v>
      </c>
      <c r="T190" s="422">
        <f t="shared" si="235"/>
        <v>0</v>
      </c>
    </row>
    <row r="191" spans="1:20" ht="13.15" customHeight="1">
      <c r="A191" s="56"/>
      <c r="B191" s="57" t="s">
        <v>268</v>
      </c>
      <c r="C191" s="58">
        <f t="shared" ref="C191:H191" si="236">SUM(C183:C190)</f>
        <v>847268</v>
      </c>
      <c r="D191" s="58">
        <f t="shared" si="236"/>
        <v>831579</v>
      </c>
      <c r="E191" s="58">
        <f t="shared" si="236"/>
        <v>836092</v>
      </c>
      <c r="F191" s="58">
        <f t="shared" si="236"/>
        <v>892927</v>
      </c>
      <c r="G191" s="58">
        <f t="shared" si="236"/>
        <v>1096595</v>
      </c>
      <c r="H191" s="58">
        <f t="shared" si="236"/>
        <v>1312666</v>
      </c>
      <c r="I191" s="59">
        <f t="shared" ref="I191:J191" si="237">SUM(I183:I190)</f>
        <v>100780</v>
      </c>
      <c r="J191" s="59">
        <f t="shared" si="237"/>
        <v>100110</v>
      </c>
      <c r="K191" s="427">
        <f>(J191-I191)/I191</f>
        <v>-6.648144473109744E-3</v>
      </c>
      <c r="L191" s="58">
        <f t="shared" ref="L191:S191" si="238">SUM(L183:L190)</f>
        <v>317192</v>
      </c>
      <c r="M191" s="58">
        <f t="shared" si="238"/>
        <v>352107</v>
      </c>
      <c r="N191" s="58">
        <f t="shared" si="238"/>
        <v>481632</v>
      </c>
      <c r="O191" s="58">
        <f t="shared" si="238"/>
        <v>341599</v>
      </c>
      <c r="P191" s="58">
        <f t="shared" si="238"/>
        <v>347294</v>
      </c>
      <c r="Q191" s="58">
        <f t="shared" si="238"/>
        <v>468266</v>
      </c>
      <c r="R191" s="59">
        <f t="shared" si="238"/>
        <v>76978</v>
      </c>
      <c r="S191" s="59">
        <f t="shared" si="238"/>
        <v>79122</v>
      </c>
      <c r="T191" s="427">
        <f>(S191-R191)/R191</f>
        <v>2.7852113590896101E-2</v>
      </c>
    </row>
    <row r="192" spans="1:20" ht="13.15" customHeight="1">
      <c r="A192" s="60"/>
      <c r="B192" s="61"/>
      <c r="C192" s="62"/>
      <c r="D192" s="62"/>
      <c r="E192" s="62"/>
      <c r="F192" s="62"/>
      <c r="G192" s="62"/>
      <c r="H192" s="62"/>
      <c r="I192" s="68"/>
      <c r="J192" s="68"/>
      <c r="K192" s="425"/>
      <c r="L192" s="62"/>
      <c r="M192" s="62"/>
      <c r="N192" s="62"/>
      <c r="O192" s="62"/>
      <c r="P192" s="62"/>
      <c r="Q192" s="62"/>
      <c r="R192" s="68"/>
      <c r="S192" s="68"/>
      <c r="T192" s="425"/>
    </row>
    <row r="193" spans="1:20" ht="13.15" customHeight="1">
      <c r="A193" s="60" t="s">
        <v>269</v>
      </c>
      <c r="B193" s="61" t="s">
        <v>270</v>
      </c>
      <c r="C193" s="33">
        <v>148301</v>
      </c>
      <c r="D193" s="34">
        <f>'KOTIS-from World'!C115</f>
        <v>161434</v>
      </c>
      <c r="E193" s="34">
        <f>'KOTIS-from World'!D115</f>
        <v>146845</v>
      </c>
      <c r="F193" s="34">
        <f>'KOTIS-from World'!E115</f>
        <v>143443</v>
      </c>
      <c r="G193" s="34">
        <f>'KOTIS-from World'!F115</f>
        <v>182660</v>
      </c>
      <c r="H193" s="34">
        <f>'KOTIS-from World'!G115</f>
        <v>194467</v>
      </c>
      <c r="I193" s="34">
        <f>'KOTIS-from World'!H115</f>
        <v>14621</v>
      </c>
      <c r="J193" s="35">
        <f>'KOTIS-from World'!I115</f>
        <v>13015</v>
      </c>
      <c r="K193" s="422">
        <f t="shared" ref="K193:K198" si="239">IF(I193&gt;0, (J193-I193)/I193, "n/a ")</f>
        <v>-0.10984200807058341</v>
      </c>
      <c r="L193" s="33">
        <v>24924</v>
      </c>
      <c r="M193" s="34">
        <f>'KOTIS-from the U.S.'!C115</f>
        <v>30760</v>
      </c>
      <c r="N193" s="34">
        <f>'KOTIS-from the U.S.'!D115</f>
        <v>30367</v>
      </c>
      <c r="O193" s="34">
        <f>'KOTIS-from the U.S.'!E115</f>
        <v>30877</v>
      </c>
      <c r="P193" s="34">
        <f>'KOTIS-from the U.S.'!F115</f>
        <v>32038</v>
      </c>
      <c r="Q193" s="34">
        <f>'KOTIS-from the U.S.'!G115</f>
        <v>35784</v>
      </c>
      <c r="R193" s="34">
        <f>'KOTIS-from the U.S.'!H115</f>
        <v>547</v>
      </c>
      <c r="S193" s="35">
        <f>'KOTIS-from the U.S.'!I115</f>
        <v>797</v>
      </c>
      <c r="T193" s="422">
        <f t="shared" ref="T193:T198" si="240">IF(R193&gt;0, (S193-R193)/R193, "n/a ")</f>
        <v>0.45703839122486289</v>
      </c>
    </row>
    <row r="194" spans="1:20" ht="13.15" customHeight="1">
      <c r="A194" s="60" t="s">
        <v>271</v>
      </c>
      <c r="B194" s="61" t="s">
        <v>272</v>
      </c>
      <c r="C194" s="33">
        <v>8424</v>
      </c>
      <c r="D194" s="34">
        <f>'KOTIS-from World'!C116</f>
        <v>8303</v>
      </c>
      <c r="E194" s="34">
        <f>'KOTIS-from World'!D116</f>
        <v>6506</v>
      </c>
      <c r="F194" s="34">
        <f>'KOTIS-from World'!E116</f>
        <v>6330</v>
      </c>
      <c r="G194" s="34">
        <f>'KOTIS-from World'!F116</f>
        <v>8110</v>
      </c>
      <c r="H194" s="34">
        <f>'KOTIS-from World'!G116</f>
        <v>6424</v>
      </c>
      <c r="I194" s="34">
        <f>'KOTIS-from World'!H116</f>
        <v>471</v>
      </c>
      <c r="J194" s="35">
        <f>'KOTIS-from World'!I116</f>
        <v>130</v>
      </c>
      <c r="K194" s="422">
        <f t="shared" si="239"/>
        <v>-0.72399150743099783</v>
      </c>
      <c r="L194" s="33">
        <v>6182</v>
      </c>
      <c r="M194" s="34">
        <f>'KOTIS-from the U.S.'!C116</f>
        <v>4609</v>
      </c>
      <c r="N194" s="34">
        <f>'KOTIS-from the U.S.'!D116</f>
        <v>3254</v>
      </c>
      <c r="O194" s="34">
        <f>'KOTIS-from the U.S.'!E116</f>
        <v>3550</v>
      </c>
      <c r="P194" s="34">
        <f>'KOTIS-from the U.S.'!F116</f>
        <v>4258</v>
      </c>
      <c r="Q194" s="34">
        <f>'KOTIS-from the U.S.'!G116</f>
        <v>3094</v>
      </c>
      <c r="R194" s="34">
        <f>'KOTIS-from the U.S.'!H116</f>
        <v>233</v>
      </c>
      <c r="S194" s="35">
        <f>'KOTIS-from the U.S.'!I116</f>
        <v>51</v>
      </c>
      <c r="T194" s="422">
        <f t="shared" si="240"/>
        <v>-0.7811158798283262</v>
      </c>
    </row>
    <row r="195" spans="1:20" ht="13.15" customHeight="1">
      <c r="A195" s="60" t="s">
        <v>273</v>
      </c>
      <c r="B195" s="61" t="s">
        <v>274</v>
      </c>
      <c r="C195" s="33">
        <v>95896</v>
      </c>
      <c r="D195" s="34">
        <f>'KOTIS-from World'!C117</f>
        <v>102416</v>
      </c>
      <c r="E195" s="34">
        <f>'KOTIS-from World'!D117</f>
        <v>113973</v>
      </c>
      <c r="F195" s="34">
        <f>'KOTIS-from World'!E117</f>
        <v>107304</v>
      </c>
      <c r="G195" s="34">
        <f>'KOTIS-from World'!F117</f>
        <v>122395</v>
      </c>
      <c r="H195" s="34">
        <f>'KOTIS-from World'!G117</f>
        <v>135250</v>
      </c>
      <c r="I195" s="34">
        <f>'KOTIS-from World'!H117</f>
        <v>13060</v>
      </c>
      <c r="J195" s="35">
        <f>'KOTIS-from World'!I117</f>
        <v>14741</v>
      </c>
      <c r="K195" s="422">
        <f t="shared" si="239"/>
        <v>0.12871362940275652</v>
      </c>
      <c r="L195" s="33">
        <v>831</v>
      </c>
      <c r="M195" s="34">
        <f>'KOTIS-from the U.S.'!C117</f>
        <v>832</v>
      </c>
      <c r="N195" s="34">
        <f>'KOTIS-from the U.S.'!D117</f>
        <v>855</v>
      </c>
      <c r="O195" s="34">
        <f>'KOTIS-from the U.S.'!E117</f>
        <v>959</v>
      </c>
      <c r="P195" s="34">
        <f>'KOTIS-from the U.S.'!F117</f>
        <v>1032</v>
      </c>
      <c r="Q195" s="34">
        <f>'KOTIS-from the U.S.'!G117</f>
        <v>1068</v>
      </c>
      <c r="R195" s="34">
        <f>'KOTIS-from the U.S.'!H117</f>
        <v>74</v>
      </c>
      <c r="S195" s="35">
        <f>'KOTIS-from the U.S.'!I117</f>
        <v>48</v>
      </c>
      <c r="T195" s="422">
        <f t="shared" si="240"/>
        <v>-0.35135135135135137</v>
      </c>
    </row>
    <row r="196" spans="1:20" ht="13.15" customHeight="1">
      <c r="A196" s="60" t="s">
        <v>275</v>
      </c>
      <c r="B196" s="61" t="s">
        <v>276</v>
      </c>
      <c r="C196" s="33">
        <v>61185</v>
      </c>
      <c r="D196" s="34">
        <f>'KOTIS-from World'!C118</f>
        <v>66377</v>
      </c>
      <c r="E196" s="34">
        <f>'KOTIS-from World'!D118</f>
        <v>65175</v>
      </c>
      <c r="F196" s="34">
        <f>'KOTIS-from World'!E118</f>
        <v>61930</v>
      </c>
      <c r="G196" s="34">
        <f>'KOTIS-from World'!F118</f>
        <v>62627</v>
      </c>
      <c r="H196" s="34">
        <f>'KOTIS-from World'!G118</f>
        <v>66048</v>
      </c>
      <c r="I196" s="34">
        <f>'KOTIS-from World'!H118</f>
        <v>7543</v>
      </c>
      <c r="J196" s="35">
        <f>'KOTIS-from World'!I118</f>
        <v>5247</v>
      </c>
      <c r="K196" s="422">
        <f t="shared" si="239"/>
        <v>-0.30438817446639266</v>
      </c>
      <c r="L196" s="33">
        <v>511</v>
      </c>
      <c r="M196" s="34">
        <f>'KOTIS-from the U.S.'!C118</f>
        <v>442</v>
      </c>
      <c r="N196" s="34">
        <f>'KOTIS-from the U.S.'!D118</f>
        <v>891</v>
      </c>
      <c r="O196" s="34">
        <f>'KOTIS-from the U.S.'!E118</f>
        <v>852</v>
      </c>
      <c r="P196" s="34">
        <f>'KOTIS-from the U.S.'!F118</f>
        <v>510</v>
      </c>
      <c r="Q196" s="34">
        <f>'KOTIS-from the U.S.'!G118</f>
        <v>444</v>
      </c>
      <c r="R196" s="34">
        <f>'KOTIS-from the U.S.'!H118</f>
        <v>23</v>
      </c>
      <c r="S196" s="35">
        <f>'KOTIS-from the U.S.'!I118</f>
        <v>26</v>
      </c>
      <c r="T196" s="422">
        <f t="shared" si="240"/>
        <v>0.13043478260869565</v>
      </c>
    </row>
    <row r="197" spans="1:20" ht="13.15" customHeight="1">
      <c r="A197" s="60" t="s">
        <v>277</v>
      </c>
      <c r="B197" s="61" t="s">
        <v>278</v>
      </c>
      <c r="C197" s="33">
        <v>6163</v>
      </c>
      <c r="D197" s="34">
        <f>'KOTIS-from World'!C119</f>
        <v>5870</v>
      </c>
      <c r="E197" s="34">
        <f>'KOTIS-from World'!D119</f>
        <v>12108</v>
      </c>
      <c r="F197" s="34">
        <f>'KOTIS-from World'!E119</f>
        <v>15288</v>
      </c>
      <c r="G197" s="34">
        <f>'KOTIS-from World'!F119</f>
        <v>17779</v>
      </c>
      <c r="H197" s="34">
        <f>'KOTIS-from World'!G119</f>
        <v>31262</v>
      </c>
      <c r="I197" s="34">
        <f>'KOTIS-from World'!H119</f>
        <v>2655</v>
      </c>
      <c r="J197" s="35">
        <f>'KOTIS-from World'!I119</f>
        <v>4514</v>
      </c>
      <c r="K197" s="422">
        <f t="shared" si="239"/>
        <v>0.70018832391713748</v>
      </c>
      <c r="L197" s="33">
        <v>213</v>
      </c>
      <c r="M197" s="34">
        <f>'KOTIS-from the U.S.'!C119</f>
        <v>319</v>
      </c>
      <c r="N197" s="34">
        <f>'KOTIS-from the U.S.'!D119</f>
        <v>189</v>
      </c>
      <c r="O197" s="34">
        <f>'KOTIS-from the U.S.'!E119</f>
        <v>506</v>
      </c>
      <c r="P197" s="34">
        <f>'KOTIS-from the U.S.'!F119</f>
        <v>683</v>
      </c>
      <c r="Q197" s="34">
        <f>'KOTIS-from the U.S.'!G119</f>
        <v>238</v>
      </c>
      <c r="R197" s="34">
        <f>'KOTIS-from the U.S.'!H119</f>
        <v>29</v>
      </c>
      <c r="S197" s="35">
        <f>'KOTIS-from the U.S.'!I119</f>
        <v>0</v>
      </c>
      <c r="T197" s="422">
        <f t="shared" si="240"/>
        <v>-1</v>
      </c>
    </row>
    <row r="198" spans="1:20" ht="13.15" customHeight="1">
      <c r="A198" s="60" t="s">
        <v>279</v>
      </c>
      <c r="B198" s="61" t="s">
        <v>280</v>
      </c>
      <c r="C198" s="33">
        <v>398946</v>
      </c>
      <c r="D198" s="34">
        <f>'KOTIS-from World'!C120</f>
        <v>342935</v>
      </c>
      <c r="E198" s="34">
        <f>'KOTIS-from World'!D120</f>
        <v>347529</v>
      </c>
      <c r="F198" s="34">
        <f>'KOTIS-from World'!E120</f>
        <v>323951</v>
      </c>
      <c r="G198" s="34">
        <f>'KOTIS-from World'!F120</f>
        <v>341938</v>
      </c>
      <c r="H198" s="34">
        <f>'KOTIS-from World'!G120</f>
        <v>452921</v>
      </c>
      <c r="I198" s="34">
        <f>'KOTIS-from World'!H120</f>
        <v>27425</v>
      </c>
      <c r="J198" s="35">
        <f>'KOTIS-from World'!I120</f>
        <v>31174</v>
      </c>
      <c r="K198" s="422">
        <f t="shared" si="239"/>
        <v>0.13670009115770282</v>
      </c>
      <c r="L198" s="33">
        <v>312126</v>
      </c>
      <c r="M198" s="34">
        <f>'KOTIS-from the U.S.'!C120</f>
        <v>264912</v>
      </c>
      <c r="N198" s="34">
        <f>'KOTIS-from the U.S.'!D120</f>
        <v>278149</v>
      </c>
      <c r="O198" s="34">
        <f>'KOTIS-from the U.S.'!E120</f>
        <v>246625</v>
      </c>
      <c r="P198" s="34">
        <f>'KOTIS-from the U.S.'!F120</f>
        <v>258154</v>
      </c>
      <c r="Q198" s="34">
        <f>'KOTIS-from the U.S.'!G120</f>
        <v>328257</v>
      </c>
      <c r="R198" s="34">
        <f>'KOTIS-from the U.S.'!H120</f>
        <v>18853</v>
      </c>
      <c r="S198" s="35">
        <f>'KOTIS-from the U.S.'!I120</f>
        <v>23751</v>
      </c>
      <c r="T198" s="422">
        <f t="shared" si="240"/>
        <v>0.25979950140561187</v>
      </c>
    </row>
    <row r="199" spans="1:20" ht="13.15" customHeight="1">
      <c r="A199" s="63"/>
      <c r="B199" s="57" t="s">
        <v>281</v>
      </c>
      <c r="C199" s="58">
        <f t="shared" ref="C199:H199" si="241">SUM(C193:C198)</f>
        <v>718915</v>
      </c>
      <c r="D199" s="58">
        <f t="shared" si="241"/>
        <v>687335</v>
      </c>
      <c r="E199" s="58">
        <f t="shared" si="241"/>
        <v>692136</v>
      </c>
      <c r="F199" s="58">
        <f t="shared" si="241"/>
        <v>658246</v>
      </c>
      <c r="G199" s="58">
        <f t="shared" si="241"/>
        <v>735509</v>
      </c>
      <c r="H199" s="58">
        <f t="shared" si="241"/>
        <v>886372</v>
      </c>
      <c r="I199" s="59">
        <f t="shared" ref="I199:J199" si="242">SUM(I193:I198)</f>
        <v>65775</v>
      </c>
      <c r="J199" s="59">
        <f t="shared" si="242"/>
        <v>68821</v>
      </c>
      <c r="K199" s="427">
        <f>(J199-I199)/I199</f>
        <v>4.6309388065374379E-2</v>
      </c>
      <c r="L199" s="58">
        <f t="shared" ref="L199:S199" si="243">SUM(L193:L198)</f>
        <v>344787</v>
      </c>
      <c r="M199" s="58">
        <f t="shared" si="243"/>
        <v>301874</v>
      </c>
      <c r="N199" s="58">
        <f t="shared" si="243"/>
        <v>313705</v>
      </c>
      <c r="O199" s="58">
        <f t="shared" si="243"/>
        <v>283369</v>
      </c>
      <c r="P199" s="58">
        <f t="shared" si="243"/>
        <v>296675</v>
      </c>
      <c r="Q199" s="58">
        <f t="shared" si="243"/>
        <v>368885</v>
      </c>
      <c r="R199" s="59">
        <f t="shared" si="243"/>
        <v>19759</v>
      </c>
      <c r="S199" s="59">
        <f t="shared" si="243"/>
        <v>24673</v>
      </c>
      <c r="T199" s="427">
        <f>(S199-R199)/R199</f>
        <v>0.24869679639657877</v>
      </c>
    </row>
    <row r="200" spans="1:20" s="40" customFormat="1" ht="13.15" customHeight="1">
      <c r="A200" s="36"/>
      <c r="B200" s="37" t="s">
        <v>282</v>
      </c>
      <c r="C200" s="38">
        <f t="shared" ref="C200:H200" si="244">C191+C199</f>
        <v>1566183</v>
      </c>
      <c r="D200" s="38">
        <f t="shared" si="244"/>
        <v>1518914</v>
      </c>
      <c r="E200" s="38">
        <f t="shared" si="244"/>
        <v>1528228</v>
      </c>
      <c r="F200" s="38">
        <f t="shared" si="244"/>
        <v>1551173</v>
      </c>
      <c r="G200" s="38">
        <f t="shared" si="244"/>
        <v>1832104</v>
      </c>
      <c r="H200" s="38">
        <f t="shared" si="244"/>
        <v>2199038</v>
      </c>
      <c r="I200" s="39">
        <f t="shared" ref="I200:J200" si="245">I191+I199</f>
        <v>166555</v>
      </c>
      <c r="J200" s="39">
        <f t="shared" si="245"/>
        <v>168931</v>
      </c>
      <c r="K200" s="423">
        <f>(J200-I200)/I200</f>
        <v>1.4265557923808953E-2</v>
      </c>
      <c r="L200" s="38">
        <f t="shared" ref="L200:Q200" si="246">L191+L199</f>
        <v>661979</v>
      </c>
      <c r="M200" s="38">
        <f t="shared" si="246"/>
        <v>653981</v>
      </c>
      <c r="N200" s="38">
        <f t="shared" si="246"/>
        <v>795337</v>
      </c>
      <c r="O200" s="38">
        <f t="shared" si="246"/>
        <v>624968</v>
      </c>
      <c r="P200" s="38">
        <f t="shared" si="246"/>
        <v>643969</v>
      </c>
      <c r="Q200" s="38">
        <f t="shared" si="246"/>
        <v>837151</v>
      </c>
      <c r="R200" s="39">
        <f t="shared" ref="R200:S200" si="247">R191+R199</f>
        <v>96737</v>
      </c>
      <c r="S200" s="39">
        <f t="shared" si="247"/>
        <v>103795</v>
      </c>
      <c r="T200" s="423">
        <f>(S200-R200)/R200</f>
        <v>7.2960707898735752E-2</v>
      </c>
    </row>
    <row r="201" spans="1:20" s="40" customFormat="1" ht="13.15" customHeight="1">
      <c r="A201" s="23"/>
      <c r="B201" s="41" t="s">
        <v>28</v>
      </c>
      <c r="C201" s="42"/>
      <c r="D201" s="42">
        <f>(D200-C200)/C200</f>
        <v>-3.0181019714809826E-2</v>
      </c>
      <c r="E201" s="42">
        <f t="shared" ref="E201:H201" si="248">(E200-D200)/D200</f>
        <v>6.1320127406818293E-3</v>
      </c>
      <c r="F201" s="42">
        <f t="shared" si="248"/>
        <v>1.5014120929599511E-2</v>
      </c>
      <c r="G201" s="42">
        <f t="shared" si="248"/>
        <v>0.1811087480248818</v>
      </c>
      <c r="H201" s="42">
        <f t="shared" si="248"/>
        <v>0.2002801151026361</v>
      </c>
      <c r="I201" s="43"/>
      <c r="J201" s="43"/>
      <c r="K201" s="424"/>
      <c r="L201" s="45"/>
      <c r="M201" s="45">
        <f t="shared" ref="M201" si="249">IF(L200&gt;0,(M200-L200)/L200,"n/a")</f>
        <v>-1.2081954261388956E-2</v>
      </c>
      <c r="N201" s="45">
        <f t="shared" ref="N201" si="250">IF(M200&gt;0,(N200-M200)/M200,"n/a")</f>
        <v>0.21614695228148831</v>
      </c>
      <c r="O201" s="45">
        <f t="shared" ref="O201" si="251">IF(N200&gt;0,(O200-N200)/N200,"n/a")</f>
        <v>-0.21420982552050263</v>
      </c>
      <c r="P201" s="45">
        <f t="shared" ref="P201" si="252">IF(O200&gt;0,(P200-O200)/O200,"n/a")</f>
        <v>3.0403156641620049E-2</v>
      </c>
      <c r="Q201" s="45">
        <f t="shared" ref="Q201" si="253">IF(P200&gt;0,(Q200-P200)/P200,"n/a")</f>
        <v>0.29998649003290528</v>
      </c>
      <c r="R201" s="65"/>
      <c r="S201" s="66"/>
      <c r="T201" s="424"/>
    </row>
    <row r="202" spans="1:20" s="22" customFormat="1" ht="13.15" customHeight="1">
      <c r="A202" s="49"/>
      <c r="B202" s="50" t="s">
        <v>29</v>
      </c>
      <c r="C202" s="51"/>
      <c r="D202" s="52"/>
      <c r="E202" s="52"/>
      <c r="F202" s="52"/>
      <c r="G202" s="52"/>
      <c r="H202" s="52"/>
      <c r="I202" s="53"/>
      <c r="J202" s="53"/>
      <c r="K202" s="424"/>
      <c r="L202" s="54">
        <f>L200/C200</f>
        <v>0.42267027544035402</v>
      </c>
      <c r="M202" s="54">
        <f t="shared" ref="M202" si="254">M200/D200</f>
        <v>0.43055828045564132</v>
      </c>
      <c r="N202" s="54">
        <f t="shared" ref="N202" si="255">N200/E200</f>
        <v>0.52043085194094074</v>
      </c>
      <c r="O202" s="54">
        <f t="shared" ref="O202" si="256">O200/F200</f>
        <v>0.40290025677342245</v>
      </c>
      <c r="P202" s="54">
        <f t="shared" ref="P202" si="257">P200/G200</f>
        <v>0.35149150921563405</v>
      </c>
      <c r="Q202" s="54">
        <f t="shared" ref="Q202" si="258">Q200/H200</f>
        <v>0.38068964701837804</v>
      </c>
      <c r="R202" s="55">
        <f t="shared" ref="R202" si="259">R200/I200</f>
        <v>0.58081114346612228</v>
      </c>
      <c r="S202" s="55">
        <f t="shared" ref="S202" si="260">S200/J200</f>
        <v>0.61442245650591065</v>
      </c>
      <c r="T202" s="424"/>
    </row>
    <row r="203" spans="1:20" ht="13.15" customHeight="1">
      <c r="A203" s="67"/>
      <c r="B203" s="61"/>
      <c r="C203" s="62"/>
      <c r="D203" s="62"/>
      <c r="E203" s="62"/>
      <c r="F203" s="62"/>
      <c r="G203" s="62"/>
      <c r="H203" s="62"/>
      <c r="I203" s="68"/>
      <c r="J203" s="68"/>
      <c r="K203" s="425"/>
      <c r="L203" s="62"/>
      <c r="M203" s="62"/>
      <c r="N203" s="62"/>
      <c r="O203" s="62"/>
      <c r="P203" s="62"/>
      <c r="Q203" s="62"/>
      <c r="R203" s="68"/>
      <c r="S203" s="68"/>
      <c r="T203" s="425"/>
    </row>
    <row r="204" spans="1:20" ht="13.15" customHeight="1">
      <c r="A204" s="67" t="s">
        <v>283</v>
      </c>
      <c r="B204" s="61"/>
      <c r="C204" s="62"/>
      <c r="D204" s="62"/>
      <c r="E204" s="62"/>
      <c r="F204" s="62"/>
      <c r="G204" s="62"/>
      <c r="H204" s="62"/>
      <c r="I204" s="68"/>
      <c r="J204" s="68"/>
      <c r="K204" s="425"/>
      <c r="L204" s="62"/>
      <c r="M204" s="62"/>
      <c r="N204" s="62"/>
      <c r="O204" s="62"/>
      <c r="P204" s="62"/>
      <c r="Q204" s="62"/>
      <c r="R204" s="68"/>
      <c r="S204" s="68"/>
      <c r="T204" s="425"/>
    </row>
    <row r="205" spans="1:20" ht="13.15" customHeight="1">
      <c r="A205" s="60" t="s">
        <v>284</v>
      </c>
      <c r="B205" s="61" t="s">
        <v>285</v>
      </c>
      <c r="C205" s="33">
        <v>5938</v>
      </c>
      <c r="D205" s="34">
        <f>'KOTIS-from World'!C121</f>
        <v>6728</v>
      </c>
      <c r="E205" s="34">
        <f>'KOTIS-from World'!D121</f>
        <v>7452</v>
      </c>
      <c r="F205" s="34">
        <f>'KOTIS-from World'!E121</f>
        <v>9367</v>
      </c>
      <c r="G205" s="34">
        <f>'KOTIS-from World'!F121</f>
        <v>11375</v>
      </c>
      <c r="H205" s="34">
        <f>'KOTIS-from World'!G121</f>
        <v>8330</v>
      </c>
      <c r="I205" s="34">
        <f>'KOTIS-from World'!H121</f>
        <v>183</v>
      </c>
      <c r="J205" s="35">
        <f>'KOTIS-from World'!I121</f>
        <v>427</v>
      </c>
      <c r="K205" s="422">
        <f>IF(I205&gt;0, (J205-I205)/I205, "n/a ")</f>
        <v>1.3333333333333333</v>
      </c>
      <c r="L205" s="33">
        <v>622</v>
      </c>
      <c r="M205" s="34">
        <f>'KOTIS-from the U.S.'!C121</f>
        <v>640</v>
      </c>
      <c r="N205" s="34">
        <f>'KOTIS-from the U.S.'!D121</f>
        <v>409</v>
      </c>
      <c r="O205" s="34">
        <f>'KOTIS-from the U.S.'!E121</f>
        <v>429</v>
      </c>
      <c r="P205" s="34">
        <f>'KOTIS-from the U.S.'!F121</f>
        <v>217</v>
      </c>
      <c r="Q205" s="34">
        <f>'KOTIS-from the U.S.'!G121</f>
        <v>298</v>
      </c>
      <c r="R205" s="34">
        <f>'KOTIS-from the U.S.'!H121</f>
        <v>39</v>
      </c>
      <c r="S205" s="35">
        <f>'KOTIS-from the U.S.'!I121</f>
        <v>35</v>
      </c>
      <c r="T205" s="422">
        <f>IF(R205&gt;0, (S205-R205)/R205, "n/a ")</f>
        <v>-0.10256410256410256</v>
      </c>
    </row>
    <row r="206" spans="1:20" ht="13.15" customHeight="1">
      <c r="A206" s="60" t="s">
        <v>286</v>
      </c>
      <c r="B206" s="61" t="s">
        <v>287</v>
      </c>
      <c r="C206" s="33">
        <v>215152</v>
      </c>
      <c r="D206" s="34">
        <f>'KOTIS-from World'!C122</f>
        <v>222364</v>
      </c>
      <c r="E206" s="34">
        <f>'KOTIS-from World'!D122</f>
        <v>252952</v>
      </c>
      <c r="F206" s="34">
        <f>'KOTIS-from World'!E122</f>
        <v>293335</v>
      </c>
      <c r="G206" s="34">
        <f>'KOTIS-from World'!F122</f>
        <v>309711</v>
      </c>
      <c r="H206" s="34">
        <f>'KOTIS-from World'!G122</f>
        <v>368243</v>
      </c>
      <c r="I206" s="34">
        <f>'KOTIS-from World'!H122</f>
        <v>26751</v>
      </c>
      <c r="J206" s="35">
        <f>'KOTIS-from World'!I122</f>
        <v>34486</v>
      </c>
      <c r="K206" s="422">
        <f>IF(I206&gt;0, (J206-I206)/I206, "n/a ")</f>
        <v>0.28914806923105679</v>
      </c>
      <c r="L206" s="33">
        <v>20480</v>
      </c>
      <c r="M206" s="34">
        <f>'KOTIS-from the U.S.'!C122</f>
        <v>19912</v>
      </c>
      <c r="N206" s="34">
        <f>'KOTIS-from the U.S.'!D122</f>
        <v>20384</v>
      </c>
      <c r="O206" s="34">
        <f>'KOTIS-from the U.S.'!E122</f>
        <v>22902</v>
      </c>
      <c r="P206" s="34">
        <f>'KOTIS-from the U.S.'!F122</f>
        <v>30794</v>
      </c>
      <c r="Q206" s="34">
        <f>'KOTIS-from the U.S.'!G122</f>
        <v>30607</v>
      </c>
      <c r="R206" s="34">
        <f>'KOTIS-from the U.S.'!H122</f>
        <v>1321</v>
      </c>
      <c r="S206" s="35">
        <f>'KOTIS-from the U.S.'!I122</f>
        <v>2938</v>
      </c>
      <c r="T206" s="422">
        <f>IF(R206&gt;0, (S206-R206)/R206, "n/a ")</f>
        <v>1.2240726722180166</v>
      </c>
    </row>
    <row r="207" spans="1:20" s="40" customFormat="1" ht="13.15" customHeight="1">
      <c r="A207" s="36"/>
      <c r="B207" s="37" t="s">
        <v>288</v>
      </c>
      <c r="C207" s="38">
        <f t="shared" ref="C207:H207" si="261">C205+C206</f>
        <v>221090</v>
      </c>
      <c r="D207" s="38">
        <f t="shared" si="261"/>
        <v>229092</v>
      </c>
      <c r="E207" s="38">
        <f t="shared" si="261"/>
        <v>260404</v>
      </c>
      <c r="F207" s="38">
        <f t="shared" si="261"/>
        <v>302702</v>
      </c>
      <c r="G207" s="38">
        <f t="shared" si="261"/>
        <v>321086</v>
      </c>
      <c r="H207" s="38">
        <f t="shared" si="261"/>
        <v>376573</v>
      </c>
      <c r="I207" s="39">
        <f t="shared" ref="I207:J207" si="262">I205+I206</f>
        <v>26934</v>
      </c>
      <c r="J207" s="39">
        <f t="shared" si="262"/>
        <v>34913</v>
      </c>
      <c r="K207" s="423">
        <f>(J207-I207)/I207</f>
        <v>0.29624266726071136</v>
      </c>
      <c r="L207" s="38">
        <f t="shared" ref="L207:S207" si="263">L205+L206</f>
        <v>21102</v>
      </c>
      <c r="M207" s="38">
        <f t="shared" si="263"/>
        <v>20552</v>
      </c>
      <c r="N207" s="38">
        <f t="shared" si="263"/>
        <v>20793</v>
      </c>
      <c r="O207" s="38">
        <f t="shared" si="263"/>
        <v>23331</v>
      </c>
      <c r="P207" s="38">
        <f t="shared" si="263"/>
        <v>31011</v>
      </c>
      <c r="Q207" s="38">
        <f t="shared" si="263"/>
        <v>30905</v>
      </c>
      <c r="R207" s="39">
        <f t="shared" si="263"/>
        <v>1360</v>
      </c>
      <c r="S207" s="39">
        <f t="shared" si="263"/>
        <v>2973</v>
      </c>
      <c r="T207" s="423">
        <f>(S207-R207)/R207</f>
        <v>1.1860294117647059</v>
      </c>
    </row>
    <row r="208" spans="1:20" s="40" customFormat="1" ht="13.15" customHeight="1">
      <c r="A208" s="23"/>
      <c r="B208" s="41" t="s">
        <v>28</v>
      </c>
      <c r="C208" s="42"/>
      <c r="D208" s="42">
        <f>(D207-C207)/C207</f>
        <v>3.6193405400515626E-2</v>
      </c>
      <c r="E208" s="42">
        <f t="shared" ref="E208:H208" si="264">(E207-D207)/D207</f>
        <v>0.13667871422834493</v>
      </c>
      <c r="F208" s="42">
        <f t="shared" si="264"/>
        <v>0.162432220703215</v>
      </c>
      <c r="G208" s="42">
        <f t="shared" si="264"/>
        <v>6.0732998130174229E-2</v>
      </c>
      <c r="H208" s="42">
        <f t="shared" si="264"/>
        <v>0.17281039970599776</v>
      </c>
      <c r="I208" s="43"/>
      <c r="J208" s="43"/>
      <c r="K208" s="424"/>
      <c r="L208" s="45"/>
      <c r="M208" s="45">
        <f t="shared" ref="M208" si="265">IF(L207&gt;0,(M207-L207)/L207,"n/a")</f>
        <v>-2.6063880200928823E-2</v>
      </c>
      <c r="N208" s="45">
        <f t="shared" ref="N208" si="266">IF(M207&gt;0,(N207-M207)/M207,"n/a")</f>
        <v>1.1726352666407163E-2</v>
      </c>
      <c r="O208" s="45">
        <f t="shared" ref="O208" si="267">IF(N207&gt;0,(O207-N207)/N207,"n/a")</f>
        <v>0.12206030875775502</v>
      </c>
      <c r="P208" s="45">
        <f t="shared" ref="P208" si="268">IF(O207&gt;0,(P207-O207)/O207,"n/a")</f>
        <v>0.32917577472032916</v>
      </c>
      <c r="Q208" s="45">
        <f t="shared" ref="Q208" si="269">IF(P207&gt;0,(Q207-P207)/P207,"n/a")</f>
        <v>-3.4181419496307763E-3</v>
      </c>
      <c r="R208" s="65"/>
      <c r="S208" s="66"/>
      <c r="T208" s="424"/>
    </row>
    <row r="209" spans="1:20" s="22" customFormat="1" ht="13.15" customHeight="1">
      <c r="A209" s="49"/>
      <c r="B209" s="50" t="s">
        <v>29</v>
      </c>
      <c r="C209" s="51"/>
      <c r="D209" s="52"/>
      <c r="E209" s="52"/>
      <c r="F209" s="52"/>
      <c r="G209" s="52"/>
      <c r="H209" s="52"/>
      <c r="I209" s="53"/>
      <c r="J209" s="53"/>
      <c r="K209" s="424"/>
      <c r="L209" s="54">
        <f t="shared" ref="L209:S209" si="270">L207/C207</f>
        <v>9.5445293771767151E-2</v>
      </c>
      <c r="M209" s="54">
        <f t="shared" si="270"/>
        <v>8.9710683917378173E-2</v>
      </c>
      <c r="N209" s="54">
        <f t="shared" si="270"/>
        <v>7.9849003855547537E-2</v>
      </c>
      <c r="O209" s="54">
        <f t="shared" si="270"/>
        <v>7.7075803925973393E-2</v>
      </c>
      <c r="P209" s="54">
        <f t="shared" si="270"/>
        <v>9.6581601190958183E-2</v>
      </c>
      <c r="Q209" s="54">
        <f t="shared" si="270"/>
        <v>8.2069080895337695E-2</v>
      </c>
      <c r="R209" s="55">
        <f t="shared" si="270"/>
        <v>5.0493799658424293E-2</v>
      </c>
      <c r="S209" s="55">
        <f t="shared" si="270"/>
        <v>8.5154526967032337E-2</v>
      </c>
      <c r="T209" s="424"/>
    </row>
    <row r="210" spans="1:20" s="22" customFormat="1" ht="13.15" customHeight="1">
      <c r="A210" s="49"/>
      <c r="B210" s="50"/>
      <c r="C210" s="51"/>
      <c r="D210" s="52"/>
      <c r="E210" s="52"/>
      <c r="F210" s="52"/>
      <c r="G210" s="52"/>
      <c r="H210" s="52"/>
      <c r="I210" s="53"/>
      <c r="J210" s="53"/>
      <c r="K210" s="424"/>
      <c r="L210" s="76"/>
      <c r="M210" s="76"/>
      <c r="N210" s="76"/>
      <c r="O210" s="76"/>
      <c r="P210" s="76"/>
      <c r="Q210" s="76"/>
      <c r="R210" s="55"/>
      <c r="S210" s="55"/>
      <c r="T210" s="424"/>
    </row>
    <row r="211" spans="1:20" s="22" customFormat="1" ht="13.15" customHeight="1">
      <c r="A211" s="67" t="s">
        <v>289</v>
      </c>
      <c r="B211" s="50"/>
      <c r="C211" s="51"/>
      <c r="D211" s="52"/>
      <c r="E211" s="52"/>
      <c r="F211" s="52"/>
      <c r="G211" s="52"/>
      <c r="H211" s="52"/>
      <c r="I211" s="53"/>
      <c r="J211" s="53"/>
      <c r="K211" s="424"/>
      <c r="L211" s="76"/>
      <c r="M211" s="76"/>
      <c r="N211" s="76"/>
      <c r="O211" s="76"/>
      <c r="P211" s="76"/>
      <c r="Q211" s="76"/>
      <c r="R211" s="55"/>
      <c r="S211" s="55"/>
      <c r="T211" s="424"/>
    </row>
    <row r="212" spans="1:20" ht="13.15" customHeight="1">
      <c r="A212" s="60" t="s">
        <v>290</v>
      </c>
      <c r="B212" s="61" t="s">
        <v>291</v>
      </c>
      <c r="C212" s="33">
        <v>3895</v>
      </c>
      <c r="D212" s="34">
        <f>'KOTIS-from World'!C123</f>
        <v>3365</v>
      </c>
      <c r="E212" s="34">
        <f>'KOTIS-from World'!D123</f>
        <v>3118</v>
      </c>
      <c r="F212" s="34">
        <f>'KOTIS-from World'!E123</f>
        <v>3289</v>
      </c>
      <c r="G212" s="34">
        <f>'KOTIS-from World'!F123</f>
        <v>2978</v>
      </c>
      <c r="H212" s="34">
        <f>'KOTIS-from World'!G123</f>
        <v>3518</v>
      </c>
      <c r="I212" s="34">
        <f>'KOTIS-from World'!H123</f>
        <v>355</v>
      </c>
      <c r="J212" s="35">
        <f>'KOTIS-from World'!I123</f>
        <v>362</v>
      </c>
      <c r="K212" s="422"/>
      <c r="L212" s="33">
        <v>0</v>
      </c>
      <c r="M212" s="34">
        <f>'KOTIS-from the U.S.'!C123</f>
        <v>0</v>
      </c>
      <c r="N212" s="34">
        <f>'KOTIS-from the U.S.'!D123</f>
        <v>1</v>
      </c>
      <c r="O212" s="34">
        <f>'KOTIS-from the U.S.'!E123</f>
        <v>0</v>
      </c>
      <c r="P212" s="34">
        <f>'KOTIS-from the U.S.'!F123</f>
        <v>2</v>
      </c>
      <c r="Q212" s="34">
        <f>'KOTIS-from the U.S.'!G123</f>
        <v>1</v>
      </c>
      <c r="R212" s="34">
        <f>'KOTIS-from the U.S.'!H123</f>
        <v>0</v>
      </c>
      <c r="S212" s="35">
        <f>'KOTIS-from the U.S.'!I123</f>
        <v>0</v>
      </c>
      <c r="T212" s="422"/>
    </row>
    <row r="213" spans="1:20" ht="13.15" customHeight="1">
      <c r="A213" s="60" t="s">
        <v>292</v>
      </c>
      <c r="B213" s="61" t="s">
        <v>293</v>
      </c>
      <c r="C213" s="33">
        <v>70092</v>
      </c>
      <c r="D213" s="34">
        <f>'KOTIS-from World'!C124</f>
        <v>80763</v>
      </c>
      <c r="E213" s="34">
        <f>'KOTIS-from World'!D124</f>
        <v>91757</v>
      </c>
      <c r="F213" s="34">
        <f>'KOTIS-from World'!E124</f>
        <v>87848</v>
      </c>
      <c r="G213" s="34">
        <f>'KOTIS-from World'!F124</f>
        <v>87244</v>
      </c>
      <c r="H213" s="34">
        <f>'KOTIS-from World'!G124</f>
        <v>109743</v>
      </c>
      <c r="I213" s="34">
        <f>'KOTIS-from World'!H124</f>
        <v>7362</v>
      </c>
      <c r="J213" s="35">
        <f>'KOTIS-from World'!I124</f>
        <v>9060</v>
      </c>
      <c r="K213" s="422"/>
      <c r="L213" s="33">
        <v>2509</v>
      </c>
      <c r="M213" s="34">
        <f>'KOTIS-from the U.S.'!C124</f>
        <v>7150</v>
      </c>
      <c r="N213" s="34">
        <f>'KOTIS-from the U.S.'!D124</f>
        <v>3408</v>
      </c>
      <c r="O213" s="34">
        <f>'KOTIS-from the U.S.'!E124</f>
        <v>4913</v>
      </c>
      <c r="P213" s="34">
        <f>'KOTIS-from the U.S.'!F124</f>
        <v>7031</v>
      </c>
      <c r="Q213" s="34">
        <f>'KOTIS-from the U.S.'!G124</f>
        <v>10542</v>
      </c>
      <c r="R213" s="34">
        <f>'KOTIS-from the U.S.'!H124</f>
        <v>515</v>
      </c>
      <c r="S213" s="35">
        <f>'KOTIS-from the U.S.'!I124</f>
        <v>990</v>
      </c>
      <c r="T213" s="430">
        <f>(S213-R213)/R213</f>
        <v>0.92233009708737868</v>
      </c>
    </row>
    <row r="214" spans="1:20" s="40" customFormat="1" ht="13.15" customHeight="1">
      <c r="A214" s="36"/>
      <c r="B214" s="37" t="s">
        <v>294</v>
      </c>
      <c r="C214" s="38">
        <f t="shared" ref="C214:H214" si="271">C212+C213</f>
        <v>73987</v>
      </c>
      <c r="D214" s="38">
        <f t="shared" si="271"/>
        <v>84128</v>
      </c>
      <c r="E214" s="38">
        <f t="shared" si="271"/>
        <v>94875</v>
      </c>
      <c r="F214" s="38">
        <f t="shared" si="271"/>
        <v>91137</v>
      </c>
      <c r="G214" s="38">
        <f t="shared" si="271"/>
        <v>90222</v>
      </c>
      <c r="H214" s="38">
        <f t="shared" si="271"/>
        <v>113261</v>
      </c>
      <c r="I214" s="39">
        <f t="shared" ref="I214:J214" si="272">I212+I213</f>
        <v>7717</v>
      </c>
      <c r="J214" s="39">
        <f t="shared" si="272"/>
        <v>9422</v>
      </c>
      <c r="K214" s="423">
        <f>(J214-I214)/I214</f>
        <v>0.22094078009589219</v>
      </c>
      <c r="L214" s="38">
        <f t="shared" ref="L214:Q214" si="273">L213+L212</f>
        <v>2509</v>
      </c>
      <c r="M214" s="38">
        <f t="shared" si="273"/>
        <v>7150</v>
      </c>
      <c r="N214" s="38">
        <f t="shared" si="273"/>
        <v>3409</v>
      </c>
      <c r="O214" s="38">
        <f t="shared" si="273"/>
        <v>4913</v>
      </c>
      <c r="P214" s="38">
        <f t="shared" si="273"/>
        <v>7033</v>
      </c>
      <c r="Q214" s="38">
        <f t="shared" si="273"/>
        <v>10543</v>
      </c>
      <c r="R214" s="39">
        <f>R213+R212</f>
        <v>515</v>
      </c>
      <c r="S214" s="39">
        <f>S213+S212</f>
        <v>990</v>
      </c>
      <c r="T214" s="423">
        <f>IF(R214&gt;0,(S214-R214)/R214,0)</f>
        <v>0.92233009708737868</v>
      </c>
    </row>
    <row r="215" spans="1:20" s="40" customFormat="1" ht="13.15" customHeight="1">
      <c r="A215" s="23"/>
      <c r="B215" s="41" t="s">
        <v>28</v>
      </c>
      <c r="C215" s="42"/>
      <c r="D215" s="42">
        <f>(D214-C214)/C214</f>
        <v>0.13706461946017542</v>
      </c>
      <c r="E215" s="42">
        <f t="shared" ref="E215:H215" si="274">(E214-D214)/D214</f>
        <v>0.12774581589958159</v>
      </c>
      <c r="F215" s="42">
        <f t="shared" si="274"/>
        <v>-3.9399209486166008E-2</v>
      </c>
      <c r="G215" s="42">
        <f t="shared" si="274"/>
        <v>-1.0039830145824418E-2</v>
      </c>
      <c r="H215" s="42">
        <f t="shared" si="274"/>
        <v>0.25535900334729889</v>
      </c>
      <c r="I215" s="43"/>
      <c r="J215" s="43"/>
      <c r="K215" s="424"/>
      <c r="L215" s="45"/>
      <c r="M215" s="45">
        <f t="shared" ref="M215" si="275">IF(L214&gt;0,(M214-L214)/L214,"n/a")</f>
        <v>1.849740932642487</v>
      </c>
      <c r="N215" s="45">
        <f t="shared" ref="N215" si="276">IF(M214&gt;0,(N214-M214)/M214,"n/a")</f>
        <v>-0.52321678321678322</v>
      </c>
      <c r="O215" s="45">
        <f t="shared" ref="O215" si="277">IF(N214&gt;0,(O214-N214)/N214,"n/a")</f>
        <v>0.4411850982692872</v>
      </c>
      <c r="P215" s="45">
        <f t="shared" ref="P215" si="278">IF(O214&gt;0,(P214-O214)/O214,"n/a")</f>
        <v>0.43150824343578259</v>
      </c>
      <c r="Q215" s="45">
        <f t="shared" ref="Q215" si="279">IF(P214&gt;0,(Q214-P214)/P214,"n/a")</f>
        <v>0.49907578558225507</v>
      </c>
      <c r="R215" s="65"/>
      <c r="S215" s="66"/>
      <c r="T215" s="424"/>
    </row>
    <row r="216" spans="1:20" s="22" customFormat="1" ht="13.15" customHeight="1">
      <c r="A216" s="49"/>
      <c r="B216" s="50" t="s">
        <v>29</v>
      </c>
      <c r="C216" s="51"/>
      <c r="D216" s="52"/>
      <c r="E216" s="52"/>
      <c r="F216" s="52"/>
      <c r="G216" s="52"/>
      <c r="H216" s="52"/>
      <c r="I216" s="53"/>
      <c r="J216" s="53"/>
      <c r="K216" s="424"/>
      <c r="L216" s="54">
        <f t="shared" ref="L216:M216" si="280">L214/C214</f>
        <v>3.3911362806979602E-2</v>
      </c>
      <c r="M216" s="54">
        <f t="shared" si="280"/>
        <v>8.4989539748953971E-2</v>
      </c>
      <c r="N216" s="54">
        <f t="shared" ref="N216" si="281">N214/E214</f>
        <v>3.5931488801054019E-2</v>
      </c>
      <c r="O216" s="54">
        <f t="shared" ref="O216" si="282">O214/F214</f>
        <v>5.3907853012497668E-2</v>
      </c>
      <c r="P216" s="54">
        <f t="shared" ref="P216" si="283">P214/G214</f>
        <v>7.7952162443749862E-2</v>
      </c>
      <c r="Q216" s="54">
        <f t="shared" ref="Q216" si="284">Q214/H214</f>
        <v>9.3085881283054187E-2</v>
      </c>
      <c r="R216" s="55">
        <f t="shared" ref="R216" si="285">R214/I214</f>
        <v>6.6735778152131664E-2</v>
      </c>
      <c r="S216" s="55">
        <f t="shared" ref="S216" si="286">S214/J214</f>
        <v>0.10507323285926555</v>
      </c>
      <c r="T216" s="424"/>
    </row>
    <row r="217" spans="1:20" ht="13.15" customHeight="1">
      <c r="A217" s="67"/>
      <c r="B217" s="61"/>
      <c r="C217" s="70"/>
      <c r="D217" s="62"/>
      <c r="E217" s="62"/>
      <c r="F217" s="62"/>
      <c r="G217" s="62"/>
      <c r="H217" s="62"/>
      <c r="I217" s="68"/>
      <c r="J217" s="68"/>
      <c r="K217" s="425"/>
      <c r="L217" s="62"/>
      <c r="M217" s="62"/>
      <c r="N217" s="62"/>
      <c r="O217" s="62"/>
      <c r="P217" s="62"/>
      <c r="Q217" s="62"/>
      <c r="R217" s="68"/>
      <c r="S217" s="68"/>
      <c r="T217" s="425"/>
    </row>
    <row r="218" spans="1:20" ht="13.15" customHeight="1">
      <c r="A218" s="67" t="s">
        <v>295</v>
      </c>
      <c r="B218" s="61"/>
      <c r="C218" s="62"/>
      <c r="D218" s="62"/>
      <c r="E218" s="62"/>
      <c r="F218" s="62"/>
      <c r="G218" s="62"/>
      <c r="H218" s="62"/>
      <c r="I218" s="68"/>
      <c r="J218" s="68"/>
      <c r="K218" s="425"/>
      <c r="L218" s="62"/>
      <c r="M218" s="62"/>
      <c r="N218" s="62"/>
      <c r="O218" s="62"/>
      <c r="P218" s="62"/>
      <c r="Q218" s="62"/>
      <c r="R218" s="68"/>
      <c r="S218" s="68"/>
      <c r="T218" s="425"/>
    </row>
    <row r="219" spans="1:20" ht="13.15" customHeight="1">
      <c r="A219" s="60" t="s">
        <v>296</v>
      </c>
      <c r="B219" s="61" t="s">
        <v>297</v>
      </c>
      <c r="C219" s="33">
        <v>53</v>
      </c>
      <c r="D219" s="34">
        <f>'KOTIS-from World'!C125</f>
        <v>23</v>
      </c>
      <c r="E219" s="34">
        <f>'KOTIS-from World'!D125</f>
        <v>119</v>
      </c>
      <c r="F219" s="34">
        <f>'KOTIS-from World'!E125</f>
        <v>115</v>
      </c>
      <c r="G219" s="34">
        <f>'KOTIS-from World'!F125</f>
        <v>844</v>
      </c>
      <c r="H219" s="34">
        <f>'KOTIS-from World'!G125</f>
        <v>120</v>
      </c>
      <c r="I219" s="34">
        <f>'KOTIS-from World'!H125</f>
        <v>9</v>
      </c>
      <c r="J219" s="35">
        <f>'KOTIS-from World'!I125</f>
        <v>10</v>
      </c>
      <c r="K219" s="422">
        <f t="shared" ref="K219:K224" si="287">IF(I219&gt;0, (J219-I219)/I219, "n/a ")</f>
        <v>0.1111111111111111</v>
      </c>
      <c r="L219" s="33">
        <v>0</v>
      </c>
      <c r="M219" s="34">
        <f>'KOTIS-from the U.S.'!C125</f>
        <v>0</v>
      </c>
      <c r="N219" s="34">
        <f>'KOTIS-from the U.S.'!D125</f>
        <v>0</v>
      </c>
      <c r="O219" s="34">
        <f>'KOTIS-from the U.S.'!E125</f>
        <v>0</v>
      </c>
      <c r="P219" s="34">
        <f>'KOTIS-from the U.S.'!F125</f>
        <v>0</v>
      </c>
      <c r="Q219" s="34">
        <f>'KOTIS-from the U.S.'!G125</f>
        <v>0</v>
      </c>
      <c r="R219" s="34">
        <f>'KOTIS-from the U.S.'!H125</f>
        <v>0</v>
      </c>
      <c r="S219" s="35">
        <f>'KOTIS-from the U.S.'!I125</f>
        <v>0</v>
      </c>
      <c r="T219" s="422" t="str">
        <f t="shared" ref="T219:T224" si="288">IF(R219&gt;0, (S219-R219)/R219, "n/a ")</f>
        <v xml:space="preserve">n/a </v>
      </c>
    </row>
    <row r="220" spans="1:20" ht="13.15" customHeight="1">
      <c r="A220" s="60" t="s">
        <v>298</v>
      </c>
      <c r="B220" s="61" t="s">
        <v>299</v>
      </c>
      <c r="C220" s="33">
        <v>9768</v>
      </c>
      <c r="D220" s="34">
        <f>'KOTIS-from World'!C126</f>
        <v>12866</v>
      </c>
      <c r="E220" s="34">
        <f>'KOTIS-from World'!D126</f>
        <v>8948</v>
      </c>
      <c r="F220" s="34">
        <f>'KOTIS-from World'!E126</f>
        <v>7311</v>
      </c>
      <c r="G220" s="34">
        <f>'KOTIS-from World'!F126</f>
        <v>15914</v>
      </c>
      <c r="H220" s="34">
        <f>'KOTIS-from World'!G126</f>
        <v>14993</v>
      </c>
      <c r="I220" s="34">
        <f>'KOTIS-from World'!H126</f>
        <v>701</v>
      </c>
      <c r="J220" s="35">
        <f>'KOTIS-from World'!I126</f>
        <v>451</v>
      </c>
      <c r="K220" s="422">
        <f t="shared" si="287"/>
        <v>-0.35663338088445079</v>
      </c>
      <c r="L220" s="33">
        <v>0</v>
      </c>
      <c r="M220" s="34">
        <f>'KOTIS-from the U.S.'!C126</f>
        <v>871</v>
      </c>
      <c r="N220" s="34">
        <f>'KOTIS-from the U.S.'!D126</f>
        <v>0</v>
      </c>
      <c r="O220" s="34">
        <f>'KOTIS-from the U.S.'!E126</f>
        <v>1</v>
      </c>
      <c r="P220" s="34">
        <f>'KOTIS-from the U.S.'!F126</f>
        <v>0</v>
      </c>
      <c r="Q220" s="34">
        <f>'KOTIS-from the U.S.'!G126</f>
        <v>0</v>
      </c>
      <c r="R220" s="34">
        <f>'KOTIS-from the U.S.'!H126</f>
        <v>0</v>
      </c>
      <c r="S220" s="35">
        <f>'KOTIS-from the U.S.'!I126</f>
        <v>0</v>
      </c>
      <c r="T220" s="422" t="str">
        <f t="shared" si="288"/>
        <v xml:space="preserve">n/a </v>
      </c>
    </row>
    <row r="221" spans="1:20" ht="13.15" customHeight="1">
      <c r="A221" s="60" t="s">
        <v>300</v>
      </c>
      <c r="B221" s="61" t="s">
        <v>301</v>
      </c>
      <c r="C221" s="33">
        <v>785</v>
      </c>
      <c r="D221" s="34">
        <f>'KOTIS-from World'!C127</f>
        <v>642</v>
      </c>
      <c r="E221" s="34">
        <f>'KOTIS-from World'!D127</f>
        <v>640</v>
      </c>
      <c r="F221" s="34">
        <f>'KOTIS-from World'!E127</f>
        <v>311</v>
      </c>
      <c r="G221" s="34">
        <f>'KOTIS-from World'!F127</f>
        <v>589</v>
      </c>
      <c r="H221" s="34">
        <f>'KOTIS-from World'!G127</f>
        <v>783</v>
      </c>
      <c r="I221" s="34">
        <f>'KOTIS-from World'!H127</f>
        <v>94</v>
      </c>
      <c r="J221" s="35">
        <f>'KOTIS-from World'!I127</f>
        <v>58</v>
      </c>
      <c r="K221" s="422">
        <f t="shared" si="287"/>
        <v>-0.38297872340425532</v>
      </c>
      <c r="L221" s="33">
        <v>785</v>
      </c>
      <c r="M221" s="34">
        <f>'KOTIS-from the U.S.'!C127</f>
        <v>642</v>
      </c>
      <c r="N221" s="34">
        <f>'KOTIS-from the U.S.'!D127</f>
        <v>640</v>
      </c>
      <c r="O221" s="34">
        <f>'KOTIS-from the U.S.'!E127</f>
        <v>311</v>
      </c>
      <c r="P221" s="34">
        <f>'KOTIS-from the U.S.'!F127</f>
        <v>589</v>
      </c>
      <c r="Q221" s="34">
        <f>'KOTIS-from the U.S.'!G127</f>
        <v>783</v>
      </c>
      <c r="R221" s="34">
        <f>'KOTIS-from the U.S.'!H127</f>
        <v>94</v>
      </c>
      <c r="S221" s="35">
        <f>'KOTIS-from the U.S.'!I127</f>
        <v>58</v>
      </c>
      <c r="T221" s="422">
        <f t="shared" si="288"/>
        <v>-0.38297872340425532</v>
      </c>
    </row>
    <row r="222" spans="1:20" ht="13.15" customHeight="1">
      <c r="A222" s="60" t="s">
        <v>302</v>
      </c>
      <c r="B222" s="61" t="s">
        <v>303</v>
      </c>
      <c r="C222" s="33">
        <v>11052</v>
      </c>
      <c r="D222" s="34">
        <f>'KOTIS-from World'!C128</f>
        <v>11535</v>
      </c>
      <c r="E222" s="34">
        <f>'KOTIS-from World'!D128</f>
        <v>39655</v>
      </c>
      <c r="F222" s="34">
        <f>'KOTIS-from World'!E128</f>
        <v>14056</v>
      </c>
      <c r="G222" s="34">
        <f>'KOTIS-from World'!F128</f>
        <v>14615</v>
      </c>
      <c r="H222" s="34">
        <f>'KOTIS-from World'!G128</f>
        <v>26563</v>
      </c>
      <c r="I222" s="34">
        <f>'KOTIS-from World'!H128</f>
        <v>980</v>
      </c>
      <c r="J222" s="35">
        <f>'KOTIS-from World'!I128</f>
        <v>1306</v>
      </c>
      <c r="K222" s="422">
        <f t="shared" si="287"/>
        <v>0.33265306122448979</v>
      </c>
      <c r="L222" s="33">
        <v>2274</v>
      </c>
      <c r="M222" s="34">
        <f>'KOTIS-from the U.S.'!C128</f>
        <v>3286</v>
      </c>
      <c r="N222" s="34">
        <f>'KOTIS-from the U.S.'!D128</f>
        <v>26539</v>
      </c>
      <c r="O222" s="34">
        <f>'KOTIS-from the U.S.'!E128</f>
        <v>406</v>
      </c>
      <c r="P222" s="34">
        <f>'KOTIS-from the U.S.'!F128</f>
        <v>1339</v>
      </c>
      <c r="Q222" s="34">
        <f>'KOTIS-from the U.S.'!G128</f>
        <v>2255</v>
      </c>
      <c r="R222" s="34">
        <f>'KOTIS-from the U.S.'!H128</f>
        <v>1</v>
      </c>
      <c r="S222" s="35">
        <f>'KOTIS-from the U.S.'!I128</f>
        <v>0</v>
      </c>
      <c r="T222" s="422">
        <f t="shared" si="288"/>
        <v>-1</v>
      </c>
    </row>
    <row r="223" spans="1:20" ht="13.15" customHeight="1">
      <c r="A223" s="60" t="s">
        <v>304</v>
      </c>
      <c r="B223" s="61" t="s">
        <v>305</v>
      </c>
      <c r="C223" s="33">
        <v>1604</v>
      </c>
      <c r="D223" s="34">
        <f>'KOTIS-from World'!C129</f>
        <v>1462</v>
      </c>
      <c r="E223" s="34">
        <f>'KOTIS-from World'!D129</f>
        <v>1280</v>
      </c>
      <c r="F223" s="34">
        <f>'KOTIS-from World'!E129</f>
        <v>1244</v>
      </c>
      <c r="G223" s="34">
        <f>'KOTIS-from World'!F129</f>
        <v>1225</v>
      </c>
      <c r="H223" s="34">
        <f>'KOTIS-from World'!G129</f>
        <v>1054</v>
      </c>
      <c r="I223" s="34">
        <f>'KOTIS-from World'!H129</f>
        <v>150</v>
      </c>
      <c r="J223" s="35">
        <f>'KOTIS-from World'!I129</f>
        <v>206</v>
      </c>
      <c r="K223" s="422">
        <f t="shared" si="287"/>
        <v>0.37333333333333335</v>
      </c>
      <c r="L223" s="33">
        <v>40</v>
      </c>
      <c r="M223" s="34">
        <f>'KOTIS-from the U.S.'!C129</f>
        <v>6</v>
      </c>
      <c r="N223" s="34">
        <f>'KOTIS-from the U.S.'!D129</f>
        <v>0</v>
      </c>
      <c r="O223" s="34">
        <f>'KOTIS-from the U.S.'!E129</f>
        <v>0</v>
      </c>
      <c r="P223" s="34">
        <f>'KOTIS-from the U.S.'!F129</f>
        <v>0</v>
      </c>
      <c r="Q223" s="34">
        <f>'KOTIS-from the U.S.'!G129</f>
        <v>13</v>
      </c>
      <c r="R223" s="34">
        <f>'KOTIS-from the U.S.'!H129</f>
        <v>0</v>
      </c>
      <c r="S223" s="35">
        <f>'KOTIS-from the U.S.'!I129</f>
        <v>0</v>
      </c>
      <c r="T223" s="422" t="str">
        <f t="shared" si="288"/>
        <v xml:space="preserve">n/a </v>
      </c>
    </row>
    <row r="224" spans="1:20" ht="13.15" customHeight="1">
      <c r="A224" s="60" t="s">
        <v>306</v>
      </c>
      <c r="B224" s="61" t="s">
        <v>307</v>
      </c>
      <c r="C224" s="33">
        <v>5618</v>
      </c>
      <c r="D224" s="34">
        <f>'KOTIS-from World'!C130</f>
        <v>7625</v>
      </c>
      <c r="E224" s="34">
        <f>'KOTIS-from World'!D130</f>
        <v>16751</v>
      </c>
      <c r="F224" s="34">
        <f>'KOTIS-from World'!E130</f>
        <v>10631</v>
      </c>
      <c r="G224" s="34">
        <f>'KOTIS-from World'!F130</f>
        <v>10885</v>
      </c>
      <c r="H224" s="34">
        <f>'KOTIS-from World'!G130</f>
        <v>5003</v>
      </c>
      <c r="I224" s="34">
        <f>'KOTIS-from World'!H130</f>
        <v>1522</v>
      </c>
      <c r="J224" s="35">
        <f>'KOTIS-from World'!I130</f>
        <v>813</v>
      </c>
      <c r="K224" s="422">
        <f t="shared" si="287"/>
        <v>-0.46583442838370565</v>
      </c>
      <c r="L224" s="33">
        <v>84</v>
      </c>
      <c r="M224" s="34">
        <f>'KOTIS-from the U.S.'!C130</f>
        <v>0</v>
      </c>
      <c r="N224" s="34">
        <f>'KOTIS-from the U.S.'!D130</f>
        <v>441</v>
      </c>
      <c r="O224" s="34">
        <f>'KOTIS-from the U.S.'!E130</f>
        <v>104</v>
      </c>
      <c r="P224" s="34">
        <f>'KOTIS-from the U.S.'!F130</f>
        <v>0</v>
      </c>
      <c r="Q224" s="34">
        <f>'KOTIS-from the U.S.'!G130</f>
        <v>0</v>
      </c>
      <c r="R224" s="34">
        <f>'KOTIS-from the U.S.'!H130</f>
        <v>0</v>
      </c>
      <c r="S224" s="35">
        <f>'KOTIS-from the U.S.'!I130</f>
        <v>0</v>
      </c>
      <c r="T224" s="422" t="str">
        <f t="shared" si="288"/>
        <v xml:space="preserve">n/a </v>
      </c>
    </row>
    <row r="225" spans="1:20" ht="13.15" customHeight="1">
      <c r="A225" s="56"/>
      <c r="B225" s="57" t="s">
        <v>308</v>
      </c>
      <c r="C225" s="58">
        <f t="shared" ref="C225:I225" si="289">SUM(C219:C224)</f>
        <v>28880</v>
      </c>
      <c r="D225" s="58">
        <f t="shared" si="289"/>
        <v>34153</v>
      </c>
      <c r="E225" s="58">
        <f t="shared" si="289"/>
        <v>67393</v>
      </c>
      <c r="F225" s="58">
        <f t="shared" si="289"/>
        <v>33668</v>
      </c>
      <c r="G225" s="58">
        <f t="shared" si="289"/>
        <v>44072</v>
      </c>
      <c r="H225" s="58">
        <f t="shared" si="289"/>
        <v>48516</v>
      </c>
      <c r="I225" s="59">
        <f t="shared" si="289"/>
        <v>3456</v>
      </c>
      <c r="J225" s="59">
        <f t="shared" ref="J225" si="290">SUM(J219:J224)</f>
        <v>2844</v>
      </c>
      <c r="K225" s="427">
        <f>(J225-I225)/I225</f>
        <v>-0.17708333333333334</v>
      </c>
      <c r="L225" s="58">
        <f t="shared" ref="L225:Q225" si="291">SUM(L219:L224)</f>
        <v>3183</v>
      </c>
      <c r="M225" s="58">
        <f t="shared" si="291"/>
        <v>4805</v>
      </c>
      <c r="N225" s="58">
        <f t="shared" si="291"/>
        <v>27620</v>
      </c>
      <c r="O225" s="58">
        <f t="shared" si="291"/>
        <v>822</v>
      </c>
      <c r="P225" s="58">
        <f t="shared" si="291"/>
        <v>1928</v>
      </c>
      <c r="Q225" s="58">
        <f t="shared" si="291"/>
        <v>3051</v>
      </c>
      <c r="R225" s="59">
        <f t="shared" ref="R225:S225" si="292">SUM(R219:R224)</f>
        <v>95</v>
      </c>
      <c r="S225" s="59">
        <f t="shared" si="292"/>
        <v>58</v>
      </c>
      <c r="T225" s="427">
        <f>(S225-R225)/R225</f>
        <v>-0.38947368421052631</v>
      </c>
    </row>
    <row r="226" spans="1:20" ht="13.15" customHeight="1">
      <c r="A226" s="60"/>
      <c r="B226" s="61"/>
      <c r="C226" s="62"/>
      <c r="D226" s="62"/>
      <c r="E226" s="62"/>
      <c r="F226" s="62"/>
      <c r="G226" s="62"/>
      <c r="H226" s="62"/>
      <c r="I226" s="77"/>
      <c r="J226" s="68"/>
      <c r="K226" s="425"/>
      <c r="L226" s="62"/>
      <c r="M226" s="62"/>
      <c r="N226" s="62"/>
      <c r="O226" s="62"/>
      <c r="P226" s="62"/>
      <c r="Q226" s="62"/>
      <c r="R226" s="68"/>
      <c r="S226" s="68"/>
      <c r="T226" s="425"/>
    </row>
    <row r="227" spans="1:20" ht="13.15" customHeight="1">
      <c r="A227" s="60" t="s">
        <v>309</v>
      </c>
      <c r="B227" s="61" t="s">
        <v>310</v>
      </c>
      <c r="C227" s="33">
        <v>266896</v>
      </c>
      <c r="D227" s="34">
        <f>'KOTIS-from World'!C131</f>
        <v>239753</v>
      </c>
      <c r="E227" s="34">
        <f>'KOTIS-from World'!D131</f>
        <v>263446</v>
      </c>
      <c r="F227" s="34">
        <f>'KOTIS-from World'!E131</f>
        <v>312347</v>
      </c>
      <c r="G227" s="34">
        <f>'KOTIS-from World'!F131</f>
        <v>575265</v>
      </c>
      <c r="H227" s="34">
        <f>'KOTIS-from World'!G131</f>
        <v>615553</v>
      </c>
      <c r="I227" s="34">
        <f>'KOTIS-from World'!H131</f>
        <v>48360</v>
      </c>
      <c r="J227" s="35">
        <f>'KOTIS-from World'!I131</f>
        <v>70803</v>
      </c>
      <c r="K227" s="422">
        <f t="shared" ref="K227:K235" si="293">IF(I227&gt;0, (J227-I227)/I227, "n/a ")</f>
        <v>0.4640818858560794</v>
      </c>
      <c r="L227" s="33">
        <v>144283</v>
      </c>
      <c r="M227" s="34">
        <f>'KOTIS-from the U.S.'!C131</f>
        <v>190951</v>
      </c>
      <c r="N227" s="34">
        <f>'KOTIS-from the U.S.'!D131</f>
        <v>228277</v>
      </c>
      <c r="O227" s="34">
        <f>'KOTIS-from the U.S.'!E131</f>
        <v>278265</v>
      </c>
      <c r="P227" s="34">
        <f>'KOTIS-from the U.S.'!F131</f>
        <v>246157</v>
      </c>
      <c r="Q227" s="34">
        <f>'KOTIS-from the U.S.'!G131</f>
        <v>180523</v>
      </c>
      <c r="R227" s="34">
        <f>'KOTIS-from the U.S.'!H131</f>
        <v>26832</v>
      </c>
      <c r="S227" s="35">
        <f>'KOTIS-from the U.S.'!I131</f>
        <v>0</v>
      </c>
      <c r="T227" s="422">
        <f t="shared" ref="T227:T239" si="294">IF(R227&gt;0, (S227-R227)/R227, "n/a ")</f>
        <v>-1</v>
      </c>
    </row>
    <row r="228" spans="1:20" ht="13.15" customHeight="1">
      <c r="A228" s="60" t="s">
        <v>311</v>
      </c>
      <c r="B228" s="61" t="s">
        <v>312</v>
      </c>
      <c r="C228" s="33">
        <v>127</v>
      </c>
      <c r="D228" s="34">
        <f>'KOTIS-from World'!C132</f>
        <v>190</v>
      </c>
      <c r="E228" s="34">
        <f>'KOTIS-from World'!D132</f>
        <v>222</v>
      </c>
      <c r="F228" s="34">
        <f>'KOTIS-from World'!E132</f>
        <v>201</v>
      </c>
      <c r="G228" s="34">
        <f>'KOTIS-from World'!F132</f>
        <v>116</v>
      </c>
      <c r="H228" s="34">
        <f>'KOTIS-from World'!G132</f>
        <v>308</v>
      </c>
      <c r="I228" s="34">
        <f>'KOTIS-from World'!H132</f>
        <v>57</v>
      </c>
      <c r="J228" s="35">
        <f>'KOTIS-from World'!I132</f>
        <v>6</v>
      </c>
      <c r="K228" s="422">
        <f t="shared" si="293"/>
        <v>-0.89473684210526316</v>
      </c>
      <c r="L228" s="33">
        <v>102</v>
      </c>
      <c r="M228" s="34">
        <f>'KOTIS-from the U.S.'!C132</f>
        <v>94</v>
      </c>
      <c r="N228" s="34">
        <f>'KOTIS-from the U.S.'!D132</f>
        <v>166</v>
      </c>
      <c r="O228" s="34">
        <f>'KOTIS-from the U.S.'!E132</f>
        <v>131</v>
      </c>
      <c r="P228" s="34">
        <f>'KOTIS-from the U.S.'!F132</f>
        <v>68</v>
      </c>
      <c r="Q228" s="34">
        <f>'KOTIS-from the U.S.'!G132</f>
        <v>127</v>
      </c>
      <c r="R228" s="34">
        <f>'KOTIS-from the U.S.'!H132</f>
        <v>20</v>
      </c>
      <c r="S228" s="35">
        <f>'KOTIS-from the U.S.'!I132</f>
        <v>2</v>
      </c>
      <c r="T228" s="422">
        <f t="shared" si="294"/>
        <v>-0.9</v>
      </c>
    </row>
    <row r="229" spans="1:20" ht="13.15" customHeight="1">
      <c r="A229" s="60" t="s">
        <v>313</v>
      </c>
      <c r="B229" s="61" t="s">
        <v>314</v>
      </c>
      <c r="C229" s="33">
        <v>65745</v>
      </c>
      <c r="D229" s="34">
        <f>'KOTIS-from World'!C133</f>
        <v>74654</v>
      </c>
      <c r="E229" s="34">
        <f>'KOTIS-from World'!D133</f>
        <v>66927</v>
      </c>
      <c r="F229" s="34">
        <f>'KOTIS-from World'!E133</f>
        <v>79139</v>
      </c>
      <c r="G229" s="34">
        <f>'KOTIS-from World'!F133</f>
        <v>106965</v>
      </c>
      <c r="H229" s="34">
        <f>'KOTIS-from World'!G133</f>
        <v>148701</v>
      </c>
      <c r="I229" s="34">
        <f>'KOTIS-from World'!H133</f>
        <v>14906</v>
      </c>
      <c r="J229" s="35">
        <f>'KOTIS-from World'!I133</f>
        <v>8837</v>
      </c>
      <c r="K229" s="422">
        <f t="shared" si="293"/>
        <v>-0.40715148262444656</v>
      </c>
      <c r="L229" s="33">
        <v>236</v>
      </c>
      <c r="M229" s="34">
        <f>'KOTIS-from the U.S.'!C133</f>
        <v>334</v>
      </c>
      <c r="N229" s="34">
        <f>'KOTIS-from the U.S.'!D133</f>
        <v>513</v>
      </c>
      <c r="O229" s="34">
        <f>'KOTIS-from the U.S.'!E133</f>
        <v>789</v>
      </c>
      <c r="P229" s="34">
        <f>'KOTIS-from the U.S.'!F133</f>
        <v>839</v>
      </c>
      <c r="Q229" s="34">
        <f>'KOTIS-from the U.S.'!G133</f>
        <v>750</v>
      </c>
      <c r="R229" s="34">
        <f>'KOTIS-from the U.S.'!H133</f>
        <v>83</v>
      </c>
      <c r="S229" s="35">
        <f>'KOTIS-from the U.S.'!I133</f>
        <v>39</v>
      </c>
      <c r="T229" s="422">
        <f t="shared" si="294"/>
        <v>-0.53012048192771088</v>
      </c>
    </row>
    <row r="230" spans="1:20" ht="13.15" customHeight="1">
      <c r="A230" s="60" t="s">
        <v>315</v>
      </c>
      <c r="B230" s="61" t="s">
        <v>316</v>
      </c>
      <c r="C230" s="33">
        <v>5867</v>
      </c>
      <c r="D230" s="34">
        <f>'KOTIS-from World'!C134</f>
        <v>8487</v>
      </c>
      <c r="E230" s="34">
        <f>'KOTIS-from World'!D134</f>
        <v>7455</v>
      </c>
      <c r="F230" s="34">
        <f>'KOTIS-from World'!E134</f>
        <v>6542</v>
      </c>
      <c r="G230" s="34">
        <f>'KOTIS-from World'!F134</f>
        <v>10685</v>
      </c>
      <c r="H230" s="34">
        <f>'KOTIS-from World'!G134</f>
        <v>15957</v>
      </c>
      <c r="I230" s="34">
        <f>'KOTIS-from World'!H134</f>
        <v>1210</v>
      </c>
      <c r="J230" s="35">
        <f>'KOTIS-from World'!I134</f>
        <v>1462</v>
      </c>
      <c r="K230" s="422">
        <f t="shared" si="293"/>
        <v>0.20826446280991737</v>
      </c>
      <c r="L230" s="33">
        <v>34</v>
      </c>
      <c r="M230" s="34">
        <f>'KOTIS-from the U.S.'!C134</f>
        <v>163</v>
      </c>
      <c r="N230" s="34">
        <f>'KOTIS-from the U.S.'!D134</f>
        <v>258</v>
      </c>
      <c r="O230" s="34">
        <f>'KOTIS-from the U.S.'!E134</f>
        <v>201</v>
      </c>
      <c r="P230" s="34">
        <f>'KOTIS-from the U.S.'!F134</f>
        <v>420</v>
      </c>
      <c r="Q230" s="34">
        <f>'KOTIS-from the U.S.'!G134</f>
        <v>35</v>
      </c>
      <c r="R230" s="34">
        <f>'KOTIS-from the U.S.'!H134</f>
        <v>4</v>
      </c>
      <c r="S230" s="35">
        <f>'KOTIS-from the U.S.'!I134</f>
        <v>2</v>
      </c>
      <c r="T230" s="422">
        <f t="shared" si="294"/>
        <v>-0.5</v>
      </c>
    </row>
    <row r="231" spans="1:20" ht="13.15" customHeight="1">
      <c r="A231" s="60" t="s">
        <v>317</v>
      </c>
      <c r="B231" s="61" t="s">
        <v>318</v>
      </c>
      <c r="C231" s="33">
        <v>359744</v>
      </c>
      <c r="D231" s="34">
        <f>'KOTIS-from World'!C135</f>
        <v>388358</v>
      </c>
      <c r="E231" s="34">
        <f>'KOTIS-from World'!D135</f>
        <v>348712</v>
      </c>
      <c r="F231" s="34">
        <f>'KOTIS-from World'!E135</f>
        <v>404405</v>
      </c>
      <c r="G231" s="34">
        <f>'KOTIS-from World'!F135</f>
        <v>661615</v>
      </c>
      <c r="H231" s="34">
        <f>'KOTIS-from World'!G135</f>
        <v>794188</v>
      </c>
      <c r="I231" s="34">
        <f>'KOTIS-from World'!H135</f>
        <v>44747</v>
      </c>
      <c r="J231" s="35">
        <f>'KOTIS-from World'!I135</f>
        <v>61265</v>
      </c>
      <c r="K231" s="422">
        <f t="shared" si="293"/>
        <v>0.36914206538985855</v>
      </c>
      <c r="L231" s="33">
        <v>2545</v>
      </c>
      <c r="M231" s="34">
        <f>'KOTIS-from the U.S.'!C135</f>
        <v>1803</v>
      </c>
      <c r="N231" s="34">
        <f>'KOTIS-from the U.S.'!D135</f>
        <v>1626</v>
      </c>
      <c r="O231" s="34">
        <f>'KOTIS-from the U.S.'!E135</f>
        <v>804</v>
      </c>
      <c r="P231" s="34">
        <f>'KOTIS-from the U.S.'!F135</f>
        <v>18</v>
      </c>
      <c r="Q231" s="34">
        <f>'KOTIS-from the U.S.'!G135</f>
        <v>3</v>
      </c>
      <c r="R231" s="34">
        <f>'KOTIS-from the U.S.'!H135</f>
        <v>0</v>
      </c>
      <c r="S231" s="35">
        <f>'KOTIS-from the U.S.'!I135</f>
        <v>0</v>
      </c>
      <c r="T231" s="422" t="str">
        <f t="shared" si="294"/>
        <v xml:space="preserve">n/a </v>
      </c>
    </row>
    <row r="232" spans="1:20" ht="13.15" customHeight="1">
      <c r="A232" s="60" t="s">
        <v>319</v>
      </c>
      <c r="B232" s="61" t="s">
        <v>320</v>
      </c>
      <c r="C232" s="33">
        <v>31041</v>
      </c>
      <c r="D232" s="34">
        <f>'KOTIS-from World'!C136</f>
        <v>35931</v>
      </c>
      <c r="E232" s="34">
        <f>'KOTIS-from World'!D136</f>
        <v>43164</v>
      </c>
      <c r="F232" s="34">
        <f>'KOTIS-from World'!E136</f>
        <v>47172</v>
      </c>
      <c r="G232" s="34">
        <f>'KOTIS-from World'!F136</f>
        <v>67946</v>
      </c>
      <c r="H232" s="34">
        <f>'KOTIS-from World'!G136</f>
        <v>104128</v>
      </c>
      <c r="I232" s="34">
        <f>'KOTIS-from World'!H136</f>
        <v>8345</v>
      </c>
      <c r="J232" s="35">
        <f>'KOTIS-from World'!I136</f>
        <v>1752</v>
      </c>
      <c r="K232" s="422">
        <f t="shared" si="293"/>
        <v>-0.79005392450569201</v>
      </c>
      <c r="L232" s="33">
        <v>978</v>
      </c>
      <c r="M232" s="34">
        <f>'KOTIS-from the U.S.'!C136</f>
        <v>1999</v>
      </c>
      <c r="N232" s="34">
        <f>'KOTIS-from the U.S.'!D136</f>
        <v>2088</v>
      </c>
      <c r="O232" s="34">
        <f>'KOTIS-from the U.S.'!E136</f>
        <v>2860</v>
      </c>
      <c r="P232" s="34">
        <f>'KOTIS-from the U.S.'!F136</f>
        <v>2828</v>
      </c>
      <c r="Q232" s="34">
        <f>'KOTIS-from the U.S.'!G136</f>
        <v>5774</v>
      </c>
      <c r="R232" s="34">
        <f>'KOTIS-from the U.S.'!H136</f>
        <v>256</v>
      </c>
      <c r="S232" s="35">
        <f>'KOTIS-from the U.S.'!I136</f>
        <v>5</v>
      </c>
      <c r="T232" s="422">
        <f t="shared" si="294"/>
        <v>-0.98046875</v>
      </c>
    </row>
    <row r="233" spans="1:20" ht="13.15" customHeight="1">
      <c r="A233" s="60" t="s">
        <v>321</v>
      </c>
      <c r="B233" s="61" t="s">
        <v>322</v>
      </c>
      <c r="C233" s="33">
        <v>96465</v>
      </c>
      <c r="D233" s="34">
        <f>'KOTIS-from World'!C137</f>
        <v>89137</v>
      </c>
      <c r="E233" s="34">
        <f>'KOTIS-from World'!D137</f>
        <v>58583</v>
      </c>
      <c r="F233" s="34">
        <f>'KOTIS-from World'!E137</f>
        <v>61610</v>
      </c>
      <c r="G233" s="34">
        <f>'KOTIS-from World'!F137</f>
        <v>109215</v>
      </c>
      <c r="H233" s="34">
        <f>'KOTIS-from World'!G137</f>
        <v>123317</v>
      </c>
      <c r="I233" s="34">
        <f>'KOTIS-from World'!H137</f>
        <v>11867</v>
      </c>
      <c r="J233" s="35">
        <f>'KOTIS-from World'!I137</f>
        <v>5537</v>
      </c>
      <c r="K233" s="422">
        <f t="shared" si="293"/>
        <v>-0.53341198280947166</v>
      </c>
      <c r="L233" s="33">
        <v>545</v>
      </c>
      <c r="M233" s="34">
        <f>'KOTIS-from the U.S.'!C137</f>
        <v>701</v>
      </c>
      <c r="N233" s="34">
        <f>'KOTIS-from the U.S.'!D137</f>
        <v>764</v>
      </c>
      <c r="O233" s="34">
        <f>'KOTIS-from the U.S.'!E137</f>
        <v>875</v>
      </c>
      <c r="P233" s="34">
        <f>'KOTIS-from the U.S.'!F137</f>
        <v>1691</v>
      </c>
      <c r="Q233" s="34">
        <f>'KOTIS-from the U.S.'!G137</f>
        <v>413</v>
      </c>
      <c r="R233" s="34">
        <f>'KOTIS-from the U.S.'!H137</f>
        <v>35</v>
      </c>
      <c r="S233" s="35">
        <f>'KOTIS-from the U.S.'!I137</f>
        <v>35</v>
      </c>
      <c r="T233" s="422">
        <f t="shared" si="294"/>
        <v>0</v>
      </c>
    </row>
    <row r="234" spans="1:20" ht="13.15" customHeight="1">
      <c r="A234" s="60" t="s">
        <v>323</v>
      </c>
      <c r="B234" s="61" t="s">
        <v>324</v>
      </c>
      <c r="C234" s="33">
        <v>118611</v>
      </c>
      <c r="D234" s="34">
        <f>'KOTIS-from World'!C138</f>
        <v>108077</v>
      </c>
      <c r="E234" s="34">
        <f>'KOTIS-from World'!D138</f>
        <v>123726</v>
      </c>
      <c r="F234" s="34">
        <f>'KOTIS-from World'!E138</f>
        <v>113886</v>
      </c>
      <c r="G234" s="34">
        <f>'KOTIS-from World'!F138</f>
        <v>226636</v>
      </c>
      <c r="H234" s="34">
        <f>'KOTIS-from World'!G138</f>
        <v>251716</v>
      </c>
      <c r="I234" s="34">
        <f>'KOTIS-from World'!H138</f>
        <v>9396</v>
      </c>
      <c r="J234" s="35">
        <f>'KOTIS-from World'!I138</f>
        <v>19788</v>
      </c>
      <c r="K234" s="422">
        <f t="shared" si="293"/>
        <v>1.1060025542784164</v>
      </c>
      <c r="L234" s="33">
        <v>502</v>
      </c>
      <c r="M234" s="34">
        <f>'KOTIS-from the U.S.'!C138</f>
        <v>73</v>
      </c>
      <c r="N234" s="34">
        <f>'KOTIS-from the U.S.'!D138</f>
        <v>130</v>
      </c>
      <c r="O234" s="34">
        <f>'KOTIS-from the U.S.'!E138</f>
        <v>117</v>
      </c>
      <c r="P234" s="34">
        <f>'KOTIS-from the U.S.'!F138</f>
        <v>4879</v>
      </c>
      <c r="Q234" s="34">
        <f>'KOTIS-from the U.S.'!G138</f>
        <v>179</v>
      </c>
      <c r="R234" s="34">
        <f>'KOTIS-from the U.S.'!H138</f>
        <v>0</v>
      </c>
      <c r="S234" s="35">
        <f>'KOTIS-from the U.S.'!I138</f>
        <v>69</v>
      </c>
      <c r="T234" s="422" t="str">
        <f t="shared" si="294"/>
        <v xml:space="preserve">n/a </v>
      </c>
    </row>
    <row r="235" spans="1:20" ht="13.15" customHeight="1">
      <c r="A235" s="60" t="s">
        <v>325</v>
      </c>
      <c r="B235" s="61" t="s">
        <v>326</v>
      </c>
      <c r="C235" s="33">
        <v>96348</v>
      </c>
      <c r="D235" s="34">
        <f>'KOTIS-from World'!C139</f>
        <v>93559</v>
      </c>
      <c r="E235" s="34">
        <f>'KOTIS-from World'!D139</f>
        <v>102799</v>
      </c>
      <c r="F235" s="34">
        <f>'KOTIS-from World'!E139</f>
        <v>107250</v>
      </c>
      <c r="G235" s="34">
        <f>'KOTIS-from World'!F139</f>
        <v>135166</v>
      </c>
      <c r="H235" s="34">
        <f>'KOTIS-from World'!G139</f>
        <v>141584</v>
      </c>
      <c r="I235" s="34">
        <f>'KOTIS-from World'!H139</f>
        <v>10389</v>
      </c>
      <c r="J235" s="35">
        <f>'KOTIS-from World'!I139</f>
        <v>10050</v>
      </c>
      <c r="K235" s="422">
        <f t="shared" si="293"/>
        <v>-3.2630667051689287E-2</v>
      </c>
      <c r="L235" s="33">
        <v>6183</v>
      </c>
      <c r="M235" s="34">
        <f>'KOTIS-from the U.S.'!C139</f>
        <v>4975</v>
      </c>
      <c r="N235" s="34">
        <f>'KOTIS-from the U.S.'!D139</f>
        <v>4496</v>
      </c>
      <c r="O235" s="34">
        <f>'KOTIS-from the U.S.'!E139</f>
        <v>6100</v>
      </c>
      <c r="P235" s="34">
        <f>'KOTIS-from the U.S.'!F139</f>
        <v>8833</v>
      </c>
      <c r="Q235" s="34">
        <f>'KOTIS-from the U.S.'!G139</f>
        <v>7698</v>
      </c>
      <c r="R235" s="34">
        <f>'KOTIS-from the U.S.'!H139</f>
        <v>717</v>
      </c>
      <c r="S235" s="35">
        <f>'KOTIS-from the U.S.'!I139</f>
        <v>184</v>
      </c>
      <c r="T235" s="422">
        <f t="shared" si="294"/>
        <v>-0.74337517433751743</v>
      </c>
    </row>
    <row r="236" spans="1:20" ht="13.15" customHeight="1">
      <c r="A236" s="56"/>
      <c r="B236" s="57" t="s">
        <v>327</v>
      </c>
      <c r="C236" s="58">
        <f t="shared" ref="C236:H236" si="295">SUM(C227:C235)</f>
        <v>1040844</v>
      </c>
      <c r="D236" s="58">
        <f t="shared" si="295"/>
        <v>1038146</v>
      </c>
      <c r="E236" s="58">
        <f t="shared" si="295"/>
        <v>1015034</v>
      </c>
      <c r="F236" s="58">
        <f t="shared" si="295"/>
        <v>1132552</v>
      </c>
      <c r="G236" s="58">
        <f t="shared" si="295"/>
        <v>1893609</v>
      </c>
      <c r="H236" s="58">
        <f t="shared" si="295"/>
        <v>2195452</v>
      </c>
      <c r="I236" s="59">
        <f t="shared" ref="I236:J236" si="296">SUM(I227:I235)</f>
        <v>149277</v>
      </c>
      <c r="J236" s="59">
        <f t="shared" si="296"/>
        <v>179500</v>
      </c>
      <c r="K236" s="427">
        <f>(J236-I236)/I236</f>
        <v>0.20246253609062348</v>
      </c>
      <c r="L236" s="58">
        <f t="shared" ref="L236:S236" si="297">SUM(L227:L235)</f>
        <v>155408</v>
      </c>
      <c r="M236" s="58">
        <f t="shared" si="297"/>
        <v>201093</v>
      </c>
      <c r="N236" s="58">
        <f t="shared" si="297"/>
        <v>238318</v>
      </c>
      <c r="O236" s="58">
        <f t="shared" si="297"/>
        <v>290142</v>
      </c>
      <c r="P236" s="58">
        <f t="shared" si="297"/>
        <v>265733</v>
      </c>
      <c r="Q236" s="58">
        <f t="shared" si="297"/>
        <v>195502</v>
      </c>
      <c r="R236" s="59">
        <f t="shared" si="297"/>
        <v>27947</v>
      </c>
      <c r="S236" s="59">
        <f t="shared" si="297"/>
        <v>336</v>
      </c>
      <c r="T236" s="427">
        <f>(S236-R236)/R236</f>
        <v>-0.98797724263785025</v>
      </c>
    </row>
    <row r="237" spans="1:20" ht="13.15" customHeight="1">
      <c r="A237" s="60"/>
      <c r="B237" s="61"/>
      <c r="C237" s="33"/>
      <c r="D237" s="33"/>
      <c r="E237" s="33"/>
      <c r="F237" s="33"/>
      <c r="G237" s="33"/>
      <c r="H237" s="33"/>
      <c r="I237" s="35"/>
      <c r="J237" s="35"/>
      <c r="K237" s="422"/>
      <c r="L237" s="33"/>
      <c r="M237" s="33"/>
      <c r="N237" s="33"/>
      <c r="O237" s="33"/>
      <c r="P237" s="33"/>
      <c r="Q237" s="33"/>
      <c r="R237" s="35"/>
      <c r="S237" s="35"/>
      <c r="T237" s="422"/>
    </row>
    <row r="238" spans="1:20" ht="13.15" customHeight="1">
      <c r="A238" s="60" t="s">
        <v>328</v>
      </c>
      <c r="B238" s="61" t="s">
        <v>329</v>
      </c>
      <c r="C238" s="33">
        <v>34591</v>
      </c>
      <c r="D238" s="34">
        <f>'KOTIS-from World'!C140</f>
        <v>34825</v>
      </c>
      <c r="E238" s="34">
        <f>'KOTIS-from World'!D140</f>
        <v>34331</v>
      </c>
      <c r="F238" s="34">
        <f>'KOTIS-from World'!E140</f>
        <v>35628</v>
      </c>
      <c r="G238" s="34">
        <f>'KOTIS-from World'!F140</f>
        <v>63318</v>
      </c>
      <c r="H238" s="34">
        <f>'KOTIS-from World'!G140</f>
        <v>107820</v>
      </c>
      <c r="I238" s="34">
        <f>'KOTIS-from World'!H140</f>
        <v>4602</v>
      </c>
      <c r="J238" s="35">
        <f>'KOTIS-from World'!I140</f>
        <v>7287</v>
      </c>
      <c r="K238" s="422">
        <f>IF(I238&gt;0, (J238-I238)/I238, "n/a ")</f>
        <v>0.58344198174706652</v>
      </c>
      <c r="L238" s="33">
        <v>1112</v>
      </c>
      <c r="M238" s="34">
        <f>'KOTIS-from the U.S.'!C140</f>
        <v>1205</v>
      </c>
      <c r="N238" s="34">
        <f>'KOTIS-from the U.S.'!D140</f>
        <v>937</v>
      </c>
      <c r="O238" s="34">
        <f>'KOTIS-from the U.S.'!E140</f>
        <v>1033</v>
      </c>
      <c r="P238" s="34">
        <f>'KOTIS-from the U.S.'!F140</f>
        <v>876</v>
      </c>
      <c r="Q238" s="34">
        <f>'KOTIS-from the U.S.'!G140</f>
        <v>1271</v>
      </c>
      <c r="R238" s="34">
        <f>'KOTIS-from the U.S.'!H140</f>
        <v>58</v>
      </c>
      <c r="S238" s="35">
        <f>'KOTIS-from the U.S.'!I140</f>
        <v>122</v>
      </c>
      <c r="T238" s="422">
        <f t="shared" si="294"/>
        <v>1.103448275862069</v>
      </c>
    </row>
    <row r="239" spans="1:20" ht="13.15" customHeight="1">
      <c r="A239" s="60" t="s">
        <v>330</v>
      </c>
      <c r="B239" s="61" t="s">
        <v>331</v>
      </c>
      <c r="C239" s="33">
        <v>86468</v>
      </c>
      <c r="D239" s="34">
        <f>'KOTIS-from World'!C141</f>
        <v>88422</v>
      </c>
      <c r="E239" s="34">
        <f>'KOTIS-from World'!D141</f>
        <v>90642</v>
      </c>
      <c r="F239" s="34">
        <f>'KOTIS-from World'!E141</f>
        <v>93274</v>
      </c>
      <c r="G239" s="34">
        <f>'KOTIS-from World'!F141</f>
        <v>121724</v>
      </c>
      <c r="H239" s="34">
        <f>'KOTIS-from World'!G141</f>
        <v>144050</v>
      </c>
      <c r="I239" s="34">
        <f>'KOTIS-from World'!H141</f>
        <v>11159</v>
      </c>
      <c r="J239" s="35">
        <f>'KOTIS-from World'!I141</f>
        <v>10780</v>
      </c>
      <c r="K239" s="422">
        <f>IF(I239&gt;0, (J239-I239)/I239, "n/a ")</f>
        <v>-3.3963616811542252E-2</v>
      </c>
      <c r="L239" s="33">
        <v>27870</v>
      </c>
      <c r="M239" s="34">
        <f>'KOTIS-from the U.S.'!C141</f>
        <v>29282</v>
      </c>
      <c r="N239" s="34">
        <f>'KOTIS-from the U.S.'!D141</f>
        <v>25188</v>
      </c>
      <c r="O239" s="34">
        <f>'KOTIS-from the U.S.'!E141</f>
        <v>22157</v>
      </c>
      <c r="P239" s="34">
        <f>'KOTIS-from the U.S.'!F141</f>
        <v>27549</v>
      </c>
      <c r="Q239" s="34">
        <f>'KOTIS-from the U.S.'!G141</f>
        <v>23450</v>
      </c>
      <c r="R239" s="34">
        <f>'KOTIS-from the U.S.'!H141</f>
        <v>2307</v>
      </c>
      <c r="S239" s="35">
        <f>'KOTIS-from the U.S.'!I141</f>
        <v>2580</v>
      </c>
      <c r="T239" s="422">
        <f t="shared" si="294"/>
        <v>0.11833550065019506</v>
      </c>
    </row>
    <row r="240" spans="1:20" ht="13.15" customHeight="1">
      <c r="A240" s="56"/>
      <c r="B240" s="57" t="s">
        <v>332</v>
      </c>
      <c r="C240" s="58">
        <f t="shared" ref="C240:H240" si="298">SUM(C238:C239)</f>
        <v>121059</v>
      </c>
      <c r="D240" s="58">
        <f t="shared" si="298"/>
        <v>123247</v>
      </c>
      <c r="E240" s="58">
        <f t="shared" si="298"/>
        <v>124973</v>
      </c>
      <c r="F240" s="58">
        <f t="shared" si="298"/>
        <v>128902</v>
      </c>
      <c r="G240" s="58">
        <f t="shared" si="298"/>
        <v>185042</v>
      </c>
      <c r="H240" s="58">
        <f t="shared" si="298"/>
        <v>251870</v>
      </c>
      <c r="I240" s="59">
        <f t="shared" ref="I240:J240" si="299">SUM(I238:I239)</f>
        <v>15761</v>
      </c>
      <c r="J240" s="59">
        <f t="shared" si="299"/>
        <v>18067</v>
      </c>
      <c r="K240" s="427">
        <f>(J240-I240)/I240</f>
        <v>0.1463105132923038</v>
      </c>
      <c r="L240" s="58">
        <f t="shared" ref="L240:S240" si="300">SUM(L238:L239)</f>
        <v>28982</v>
      </c>
      <c r="M240" s="58">
        <f t="shared" si="300"/>
        <v>30487</v>
      </c>
      <c r="N240" s="58">
        <f t="shared" si="300"/>
        <v>26125</v>
      </c>
      <c r="O240" s="58">
        <f t="shared" si="300"/>
        <v>23190</v>
      </c>
      <c r="P240" s="58">
        <f t="shared" si="300"/>
        <v>28425</v>
      </c>
      <c r="Q240" s="58">
        <f t="shared" si="300"/>
        <v>24721</v>
      </c>
      <c r="R240" s="59">
        <f t="shared" si="300"/>
        <v>2365</v>
      </c>
      <c r="S240" s="59">
        <f t="shared" si="300"/>
        <v>2702</v>
      </c>
      <c r="T240" s="427">
        <f>(S240-R240)/R240</f>
        <v>0.14249471458773785</v>
      </c>
    </row>
    <row r="241" spans="1:20" ht="13.15" customHeight="1">
      <c r="A241" s="60"/>
      <c r="B241" s="61"/>
      <c r="C241" s="62"/>
      <c r="D241" s="62"/>
      <c r="E241" s="62"/>
      <c r="F241" s="62"/>
      <c r="G241" s="62"/>
      <c r="H241" s="62"/>
      <c r="I241" s="68"/>
      <c r="J241" s="68"/>
      <c r="K241" s="425"/>
      <c r="L241" s="62"/>
      <c r="M241" s="62"/>
      <c r="N241" s="62"/>
      <c r="O241" s="62"/>
      <c r="P241" s="62"/>
      <c r="Q241" s="62"/>
      <c r="R241" s="68"/>
      <c r="S241" s="68"/>
      <c r="T241" s="425"/>
    </row>
    <row r="242" spans="1:20" ht="13.15" customHeight="1">
      <c r="A242" s="60" t="s">
        <v>333</v>
      </c>
      <c r="B242" s="61" t="s">
        <v>334</v>
      </c>
      <c r="C242" s="33">
        <v>36955</v>
      </c>
      <c r="D242" s="34">
        <f>'KOTIS-from World'!C142</f>
        <v>35554</v>
      </c>
      <c r="E242" s="34">
        <f>'KOTIS-from World'!D142</f>
        <v>43500</v>
      </c>
      <c r="F242" s="34">
        <f>'KOTIS-from World'!E142</f>
        <v>69015</v>
      </c>
      <c r="G242" s="34">
        <f>'KOTIS-from World'!F142</f>
        <v>102495</v>
      </c>
      <c r="H242" s="34">
        <f>'KOTIS-from World'!G142</f>
        <v>108991</v>
      </c>
      <c r="I242" s="34">
        <f>'KOTIS-from World'!H142</f>
        <v>11365</v>
      </c>
      <c r="J242" s="35">
        <f>'KOTIS-from World'!I142</f>
        <v>9494</v>
      </c>
      <c r="K242" s="422">
        <f>IF(I242&gt;0, (J242-I242)/I242, "n/a ")</f>
        <v>-0.16462824461064673</v>
      </c>
      <c r="L242" s="33">
        <v>918</v>
      </c>
      <c r="M242" s="34">
        <f>'KOTIS-from the U.S.'!C142</f>
        <v>1164</v>
      </c>
      <c r="N242" s="34">
        <f>'KOTIS-from the U.S.'!D142</f>
        <v>639</v>
      </c>
      <c r="O242" s="34">
        <f>'KOTIS-from the U.S.'!E142</f>
        <v>540</v>
      </c>
      <c r="P242" s="34">
        <f>'KOTIS-from the U.S.'!F142</f>
        <v>732</v>
      </c>
      <c r="Q242" s="34">
        <f>'KOTIS-from the U.S.'!G142</f>
        <v>787</v>
      </c>
      <c r="R242" s="34">
        <f>'KOTIS-from the U.S.'!H142</f>
        <v>146</v>
      </c>
      <c r="S242" s="35">
        <f>'KOTIS-from the U.S.'!I142</f>
        <v>95</v>
      </c>
      <c r="T242" s="422">
        <f>IF(R242&gt;0, (S242-R242)/R242, "n/a ")</f>
        <v>-0.34931506849315069</v>
      </c>
    </row>
    <row r="243" spans="1:20" ht="13.15" customHeight="1">
      <c r="A243" s="60" t="s">
        <v>335</v>
      </c>
      <c r="B243" s="61" t="s">
        <v>336</v>
      </c>
      <c r="C243" s="33">
        <v>0</v>
      </c>
      <c r="D243" s="34">
        <f>'KOTIS-from World'!C143</f>
        <v>0</v>
      </c>
      <c r="E243" s="34">
        <f>'KOTIS-from World'!D143</f>
        <v>0</v>
      </c>
      <c r="F243" s="34">
        <f>'KOTIS-from World'!E143</f>
        <v>0</v>
      </c>
      <c r="G243" s="34">
        <f>'KOTIS-from World'!F143</f>
        <v>0</v>
      </c>
      <c r="H243" s="34">
        <f>'KOTIS-from World'!G143</f>
        <v>0</v>
      </c>
      <c r="I243" s="34">
        <f>'KOTIS-from World'!H143</f>
        <v>0</v>
      </c>
      <c r="J243" s="35">
        <v>0</v>
      </c>
      <c r="K243" s="422" t="str">
        <f>IF(I243&gt;0, (J243-I243)/I243, "n/a ")</f>
        <v xml:space="preserve">n/a </v>
      </c>
      <c r="L243" s="33">
        <v>0</v>
      </c>
      <c r="M243" s="34">
        <f>'KOTIS-from the U.S.'!C143</f>
        <v>0</v>
      </c>
      <c r="N243" s="34">
        <f>'KOTIS-from the U.S.'!D143</f>
        <v>0</v>
      </c>
      <c r="O243" s="34">
        <f>'KOTIS-from the U.S.'!E143</f>
        <v>0</v>
      </c>
      <c r="P243" s="34">
        <f>'KOTIS-from the U.S.'!F143</f>
        <v>0</v>
      </c>
      <c r="Q243" s="34">
        <f>'KOTIS-from the U.S.'!G143</f>
        <v>0</v>
      </c>
      <c r="R243" s="34">
        <f>'KOTIS-from the U.S.'!H143</f>
        <v>0</v>
      </c>
      <c r="S243" s="35">
        <v>0</v>
      </c>
      <c r="T243" s="422" t="str">
        <f>IF(R243&gt;0, (S243-R243)/R243, "n/a ")</f>
        <v xml:space="preserve">n/a </v>
      </c>
    </row>
    <row r="244" spans="1:20" ht="13.15" customHeight="1">
      <c r="A244" s="60" t="s">
        <v>337</v>
      </c>
      <c r="B244" s="61" t="s">
        <v>338</v>
      </c>
      <c r="C244" s="33">
        <v>550</v>
      </c>
      <c r="D244" s="34">
        <f>'KOTIS-from World'!C144</f>
        <v>1527</v>
      </c>
      <c r="E244" s="34">
        <f>'KOTIS-from World'!D144</f>
        <v>1478</v>
      </c>
      <c r="F244" s="34">
        <f>'KOTIS-from World'!E144</f>
        <v>1472</v>
      </c>
      <c r="G244" s="34">
        <f>'KOTIS-from World'!F144</f>
        <v>6785</v>
      </c>
      <c r="H244" s="34">
        <f>'KOTIS-from World'!G144</f>
        <v>10309</v>
      </c>
      <c r="I244" s="34">
        <f>'KOTIS-from World'!H144</f>
        <v>101</v>
      </c>
      <c r="J244" s="35">
        <f>'KOTIS-from World'!I144</f>
        <v>435</v>
      </c>
      <c r="K244" s="422">
        <f>IF(I244&gt;0, (J244-I244)/I244, "n/a ")</f>
        <v>3.3069306930693068</v>
      </c>
      <c r="L244" s="33">
        <v>19</v>
      </c>
      <c r="M244" s="34">
        <f>'KOTIS-from the U.S.'!C144</f>
        <v>6</v>
      </c>
      <c r="N244" s="34">
        <f>'KOTIS-from the U.S.'!D144</f>
        <v>20</v>
      </c>
      <c r="O244" s="34">
        <f>'KOTIS-from the U.S.'!E144</f>
        <v>46</v>
      </c>
      <c r="P244" s="34">
        <f>'KOTIS-from the U.S.'!F144</f>
        <v>938</v>
      </c>
      <c r="Q244" s="34">
        <f>'KOTIS-from the U.S.'!G144</f>
        <v>3449</v>
      </c>
      <c r="R244" s="34">
        <f>'KOTIS-from the U.S.'!H144</f>
        <v>98</v>
      </c>
      <c r="S244" s="35">
        <f>'KOTIS-from the U.S.'!I144</f>
        <v>36</v>
      </c>
      <c r="T244" s="422">
        <f>IF(R244&gt;0, (S244-R244)/R244, "n/a ")</f>
        <v>-0.63265306122448983</v>
      </c>
    </row>
    <row r="245" spans="1:20" ht="13.15" customHeight="1">
      <c r="A245" s="60" t="s">
        <v>339</v>
      </c>
      <c r="B245" s="61" t="s">
        <v>340</v>
      </c>
      <c r="C245" s="33">
        <v>9723</v>
      </c>
      <c r="D245" s="34">
        <f>'KOTIS-from World'!C145</f>
        <v>10315</v>
      </c>
      <c r="E245" s="34">
        <f>'KOTIS-from World'!D145</f>
        <v>8339</v>
      </c>
      <c r="F245" s="34">
        <f>'KOTIS-from World'!E145</f>
        <v>10788</v>
      </c>
      <c r="G245" s="34">
        <f>'KOTIS-from World'!F145</f>
        <v>10847</v>
      </c>
      <c r="H245" s="34">
        <f>'KOTIS-from World'!G145</f>
        <v>10240</v>
      </c>
      <c r="I245" s="34">
        <f>'KOTIS-from World'!H145</f>
        <v>1023</v>
      </c>
      <c r="J245" s="35">
        <f>'KOTIS-from World'!I145</f>
        <v>524</v>
      </c>
      <c r="K245" s="422">
        <f>IF(I245&gt;0, (J245-I245)/I245, "n/a ")</f>
        <v>-0.48778103616813295</v>
      </c>
      <c r="L245" s="33">
        <v>1765</v>
      </c>
      <c r="M245" s="34">
        <f>'KOTIS-from the U.S.'!C145</f>
        <v>2334</v>
      </c>
      <c r="N245" s="34">
        <f>'KOTIS-from the U.S.'!D145</f>
        <v>1740</v>
      </c>
      <c r="O245" s="34">
        <f>'KOTIS-from the U.S.'!E145</f>
        <v>2775</v>
      </c>
      <c r="P245" s="34">
        <f>'KOTIS-from the U.S.'!F145</f>
        <v>3455</v>
      </c>
      <c r="Q245" s="34">
        <f>'KOTIS-from the U.S.'!G145</f>
        <v>3360</v>
      </c>
      <c r="R245" s="34">
        <f>'KOTIS-from the U.S.'!H145</f>
        <v>374</v>
      </c>
      <c r="S245" s="35">
        <f>'KOTIS-from the U.S.'!I145</f>
        <v>286</v>
      </c>
      <c r="T245" s="422">
        <f>IF(R245&gt;0, (S245-R245)/R245, "n/a ")</f>
        <v>-0.23529411764705882</v>
      </c>
    </row>
    <row r="246" spans="1:20" ht="13.15" customHeight="1">
      <c r="A246" s="60" t="s">
        <v>341</v>
      </c>
      <c r="B246" s="61" t="s">
        <v>342</v>
      </c>
      <c r="C246" s="33">
        <v>0</v>
      </c>
      <c r="D246" s="34">
        <f>'KOTIS-from World'!C146</f>
        <v>0</v>
      </c>
      <c r="E246" s="34">
        <f>'KOTIS-from World'!D146</f>
        <v>203</v>
      </c>
      <c r="F246" s="34">
        <f>'KOTIS-from World'!E146</f>
        <v>0</v>
      </c>
      <c r="G246" s="34">
        <f>'KOTIS-from World'!F146</f>
        <v>298</v>
      </c>
      <c r="H246" s="34">
        <f>'KOTIS-from World'!G146</f>
        <v>69595</v>
      </c>
      <c r="I246" s="34">
        <f>'KOTIS-from World'!H146</f>
        <v>0</v>
      </c>
      <c r="J246" s="35">
        <f>'KOTIS-from World'!I146</f>
        <v>2806</v>
      </c>
      <c r="K246" s="422" t="str">
        <f>IF(I246&gt;0, (J246-I246)/I246, "n/a ")</f>
        <v xml:space="preserve">n/a </v>
      </c>
      <c r="L246" s="33">
        <v>0</v>
      </c>
      <c r="M246" s="34">
        <f>'KOTIS-from the U.S.'!C146</f>
        <v>0</v>
      </c>
      <c r="N246" s="34">
        <f>'KOTIS-from the U.S.'!D146</f>
        <v>0</v>
      </c>
      <c r="O246" s="34">
        <f>'KOTIS-from the U.S.'!E146</f>
        <v>0</v>
      </c>
      <c r="P246" s="34">
        <f>'KOTIS-from the U.S.'!F146</f>
        <v>0</v>
      </c>
      <c r="Q246" s="34">
        <f>'KOTIS-from the U.S.'!G146</f>
        <v>133</v>
      </c>
      <c r="R246" s="34">
        <f>'KOTIS-from the U.S.'!H146</f>
        <v>0</v>
      </c>
      <c r="S246" s="35">
        <f>'KOTIS-from the U.S.'!I146</f>
        <v>0</v>
      </c>
      <c r="T246" s="422" t="str">
        <f>IF(R246&gt;0, (S246-R246)/R246, "n/a ")</f>
        <v xml:space="preserve">n/a </v>
      </c>
    </row>
    <row r="247" spans="1:20" ht="13.15" customHeight="1">
      <c r="A247" s="63"/>
      <c r="B247" s="57" t="s">
        <v>343</v>
      </c>
      <c r="C247" s="58">
        <f t="shared" ref="C247:H247" si="301">SUM(C242:C246)</f>
        <v>47228</v>
      </c>
      <c r="D247" s="58">
        <f t="shared" si="301"/>
        <v>47396</v>
      </c>
      <c r="E247" s="58">
        <f t="shared" si="301"/>
        <v>53520</v>
      </c>
      <c r="F247" s="58">
        <f t="shared" si="301"/>
        <v>81275</v>
      </c>
      <c r="G247" s="58">
        <f t="shared" si="301"/>
        <v>120425</v>
      </c>
      <c r="H247" s="58">
        <f t="shared" si="301"/>
        <v>199135</v>
      </c>
      <c r="I247" s="59">
        <f t="shared" ref="I247:J247" si="302">SUM(I242:I246)</f>
        <v>12489</v>
      </c>
      <c r="J247" s="59">
        <f t="shared" si="302"/>
        <v>13259</v>
      </c>
      <c r="K247" s="427">
        <f>(J247-I247)/I247</f>
        <v>6.1654255745055647E-2</v>
      </c>
      <c r="L247" s="58">
        <f t="shared" ref="L247:Q247" si="303">SUM(L242:L246)</f>
        <v>2702</v>
      </c>
      <c r="M247" s="58">
        <f t="shared" si="303"/>
        <v>3504</v>
      </c>
      <c r="N247" s="58">
        <f t="shared" si="303"/>
        <v>2399</v>
      </c>
      <c r="O247" s="58">
        <f t="shared" si="303"/>
        <v>3361</v>
      </c>
      <c r="P247" s="58">
        <f t="shared" si="303"/>
        <v>5125</v>
      </c>
      <c r="Q247" s="58">
        <f t="shared" si="303"/>
        <v>7729</v>
      </c>
      <c r="R247" s="59">
        <f t="shared" ref="R247:S247" si="304">SUM(R242:R246)</f>
        <v>618</v>
      </c>
      <c r="S247" s="59">
        <f t="shared" si="304"/>
        <v>417</v>
      </c>
      <c r="T247" s="427">
        <f>(S247-R247)/R247</f>
        <v>-0.32524271844660196</v>
      </c>
    </row>
    <row r="248" spans="1:20" s="40" customFormat="1" ht="13.15" customHeight="1">
      <c r="A248" s="36"/>
      <c r="B248" s="37" t="s">
        <v>344</v>
      </c>
      <c r="C248" s="38">
        <f t="shared" ref="C248:H248" si="305">C225+C236+C240+C247</f>
        <v>1238011</v>
      </c>
      <c r="D248" s="38">
        <f t="shared" si="305"/>
        <v>1242942</v>
      </c>
      <c r="E248" s="38">
        <f t="shared" si="305"/>
        <v>1260920</v>
      </c>
      <c r="F248" s="38">
        <f t="shared" si="305"/>
        <v>1376397</v>
      </c>
      <c r="G248" s="38">
        <f t="shared" si="305"/>
        <v>2243148</v>
      </c>
      <c r="H248" s="38">
        <f t="shared" si="305"/>
        <v>2694973</v>
      </c>
      <c r="I248" s="39">
        <f t="shared" ref="I248:J248" si="306">I225+I236+I240+I247</f>
        <v>180983</v>
      </c>
      <c r="J248" s="39">
        <f t="shared" si="306"/>
        <v>213670</v>
      </c>
      <c r="K248" s="423">
        <f>(J248-I248)/I248</f>
        <v>0.18060812341490637</v>
      </c>
      <c r="L248" s="38">
        <f t="shared" ref="L248:R248" si="307">L225+L236+L240+L247</f>
        <v>190275</v>
      </c>
      <c r="M248" s="38">
        <f t="shared" si="307"/>
        <v>239889</v>
      </c>
      <c r="N248" s="38">
        <f t="shared" si="307"/>
        <v>294462</v>
      </c>
      <c r="O248" s="38">
        <f t="shared" si="307"/>
        <v>317515</v>
      </c>
      <c r="P248" s="38">
        <f t="shared" si="307"/>
        <v>301211</v>
      </c>
      <c r="Q248" s="38">
        <f t="shared" si="307"/>
        <v>231003</v>
      </c>
      <c r="R248" s="39">
        <f t="shared" si="307"/>
        <v>31025</v>
      </c>
      <c r="S248" s="39">
        <f t="shared" ref="S248" si="308">S225+S236+S240+S247</f>
        <v>3513</v>
      </c>
      <c r="T248" s="423">
        <f>(S248-R248)/R248</f>
        <v>-0.88676873489121677</v>
      </c>
    </row>
    <row r="249" spans="1:20" s="40" customFormat="1" ht="13.15" customHeight="1">
      <c r="A249" s="23"/>
      <c r="B249" s="41" t="s">
        <v>28</v>
      </c>
      <c r="C249" s="42"/>
      <c r="D249" s="42">
        <f>(D248-C248)/C248</f>
        <v>3.9830017665432697E-3</v>
      </c>
      <c r="E249" s="42">
        <f t="shared" ref="E249:H249" si="309">(E248-D248)/D248</f>
        <v>1.4464069924421253E-2</v>
      </c>
      <c r="F249" s="42">
        <f t="shared" si="309"/>
        <v>9.1581543634806334E-2</v>
      </c>
      <c r="G249" s="42">
        <f t="shared" si="309"/>
        <v>0.62972456347986805</v>
      </c>
      <c r="H249" s="42">
        <f t="shared" si="309"/>
        <v>0.20142451590354271</v>
      </c>
      <c r="I249" s="43"/>
      <c r="J249" s="43"/>
      <c r="K249" s="424"/>
      <c r="L249" s="45"/>
      <c r="M249" s="45">
        <f t="shared" ref="M249" si="310">IF(L248&gt;0,(M248-L248)/L248,"n/a")</f>
        <v>0.26074891604256994</v>
      </c>
      <c r="N249" s="45">
        <f t="shared" ref="N249" si="311">IF(M248&gt;0,(N248-M248)/M248,"n/a")</f>
        <v>0.22749271538086366</v>
      </c>
      <c r="O249" s="45">
        <f t="shared" ref="O249" si="312">IF(N248&gt;0,(O248-N248)/N248,"n/a")</f>
        <v>7.8288539777628355E-2</v>
      </c>
      <c r="P249" s="45">
        <f t="shared" ref="P249" si="313">IF(O248&gt;0,(P248-O248)/O248,"n/a")</f>
        <v>-5.1348755176920773E-2</v>
      </c>
      <c r="Q249" s="45">
        <f t="shared" ref="Q249" si="314">IF(P248&gt;0,(Q248-P248)/P248,"n/a")</f>
        <v>-0.23308577707985431</v>
      </c>
      <c r="R249" s="65"/>
      <c r="S249" s="66"/>
      <c r="T249" s="424"/>
    </row>
    <row r="250" spans="1:20" s="22" customFormat="1" ht="13.15" customHeight="1">
      <c r="A250" s="49"/>
      <c r="B250" s="50" t="s">
        <v>29</v>
      </c>
      <c r="C250" s="51"/>
      <c r="D250" s="52"/>
      <c r="E250" s="52"/>
      <c r="F250" s="52"/>
      <c r="G250" s="52"/>
      <c r="H250" s="52"/>
      <c r="I250" s="53"/>
      <c r="J250" s="53"/>
      <c r="K250" s="424"/>
      <c r="L250" s="54">
        <f>L248/C248</f>
        <v>0.15369411095701088</v>
      </c>
      <c r="M250" s="54">
        <f t="shared" ref="M250" si="315">M248/D248</f>
        <v>0.19300096062406774</v>
      </c>
      <c r="N250" s="54">
        <f t="shared" ref="N250" si="316">N248/E248</f>
        <v>0.23352948640675061</v>
      </c>
      <c r="O250" s="54">
        <f t="shared" ref="O250" si="317">O248/F248</f>
        <v>0.23068562340661888</v>
      </c>
      <c r="P250" s="54">
        <f t="shared" ref="P250" si="318">P248/G248</f>
        <v>0.13428048439068666</v>
      </c>
      <c r="Q250" s="54">
        <f t="shared" ref="Q250" si="319">Q248/H248</f>
        <v>8.5716257639686932E-2</v>
      </c>
      <c r="R250" s="55">
        <f t="shared" ref="R250" si="320">R248/I248</f>
        <v>0.17142494046402149</v>
      </c>
      <c r="S250" s="55">
        <f t="shared" ref="S250" si="321">S248/J248</f>
        <v>1.6441241166284457E-2</v>
      </c>
      <c r="T250" s="424"/>
    </row>
    <row r="251" spans="1:20" ht="13.15" customHeight="1">
      <c r="A251" s="67"/>
      <c r="B251" s="61"/>
      <c r="C251" s="62"/>
      <c r="D251" s="62"/>
      <c r="E251" s="62"/>
      <c r="F251" s="62"/>
      <c r="G251" s="62"/>
      <c r="H251" s="62"/>
      <c r="I251" s="68"/>
      <c r="J251" s="68"/>
      <c r="K251" s="425"/>
      <c r="L251" s="62"/>
      <c r="M251" s="62"/>
      <c r="N251" s="62"/>
      <c r="O251" s="62"/>
      <c r="P251" s="62"/>
      <c r="Q251" s="62"/>
      <c r="R251" s="68"/>
      <c r="S251" s="68"/>
      <c r="T251" s="425"/>
    </row>
    <row r="252" spans="1:20" ht="13.15" customHeight="1">
      <c r="A252" s="67" t="s">
        <v>345</v>
      </c>
      <c r="B252" s="61"/>
      <c r="C252" s="62"/>
      <c r="D252" s="62"/>
      <c r="E252" s="62"/>
      <c r="F252" s="62"/>
      <c r="G252" s="62"/>
      <c r="H252" s="62"/>
      <c r="I252" s="68"/>
      <c r="J252" s="68"/>
      <c r="K252" s="425"/>
      <c r="L252" s="62"/>
      <c r="M252" s="62"/>
      <c r="N252" s="62"/>
      <c r="O252" s="62"/>
      <c r="P252" s="62"/>
      <c r="Q252" s="62"/>
      <c r="R252" s="68"/>
      <c r="S252" s="68"/>
      <c r="T252" s="425"/>
    </row>
    <row r="253" spans="1:20" ht="13.15" customHeight="1">
      <c r="A253" s="60" t="s">
        <v>346</v>
      </c>
      <c r="B253" s="61" t="s">
        <v>347</v>
      </c>
      <c r="C253" s="33">
        <v>38005</v>
      </c>
      <c r="D253" s="34">
        <f>'KOTIS-from World'!C147</f>
        <v>36944</v>
      </c>
      <c r="E253" s="34">
        <f>'KOTIS-from World'!D147</f>
        <v>39766</v>
      </c>
      <c r="F253" s="34">
        <f>'KOTIS-from World'!E147</f>
        <v>39346</v>
      </c>
      <c r="G253" s="34">
        <f>'KOTIS-from World'!F147</f>
        <v>45194</v>
      </c>
      <c r="H253" s="34">
        <f>'KOTIS-from World'!G147</f>
        <v>44399</v>
      </c>
      <c r="I253" s="34">
        <f>'KOTIS-from World'!H147</f>
        <v>3119</v>
      </c>
      <c r="J253" s="35">
        <f>'KOTIS-from World'!I147</f>
        <v>3950</v>
      </c>
      <c r="K253" s="422">
        <f>IF(I253&gt;0, (J253-I253)/I253, "n/a ")</f>
        <v>0.26643154857326068</v>
      </c>
      <c r="L253" s="33">
        <v>34957</v>
      </c>
      <c r="M253" s="34">
        <f>'KOTIS-from the U.S.'!C147</f>
        <v>34293</v>
      </c>
      <c r="N253" s="34">
        <f>'KOTIS-from the U.S.'!D147</f>
        <v>37159</v>
      </c>
      <c r="O253" s="34">
        <f>'KOTIS-from the U.S.'!E147</f>
        <v>36243</v>
      </c>
      <c r="P253" s="34">
        <f>'KOTIS-from the U.S.'!F147</f>
        <v>41472</v>
      </c>
      <c r="Q253" s="34">
        <f>'KOTIS-from the U.S.'!G147</f>
        <v>40193</v>
      </c>
      <c r="R253" s="34">
        <f>'KOTIS-from the U.S.'!H147</f>
        <v>2741</v>
      </c>
      <c r="S253" s="35">
        <f>'KOTIS-from the U.S.'!I147</f>
        <v>3611</v>
      </c>
      <c r="T253" s="422">
        <f>IF(R253&gt;0, (S253-R253)/R253, "n/a ")</f>
        <v>0.31740240788033564</v>
      </c>
    </row>
    <row r="254" spans="1:20" ht="13.15" customHeight="1">
      <c r="A254" s="60" t="s">
        <v>348</v>
      </c>
      <c r="B254" s="61" t="s">
        <v>349</v>
      </c>
      <c r="C254" s="33">
        <v>156755</v>
      </c>
      <c r="D254" s="34">
        <f>'KOTIS-from World'!C148</f>
        <v>193640</v>
      </c>
      <c r="E254" s="34">
        <f>'KOTIS-from World'!D148</f>
        <v>229093</v>
      </c>
      <c r="F254" s="34">
        <f>'KOTIS-from World'!E148</f>
        <v>206467</v>
      </c>
      <c r="G254" s="34">
        <f>'KOTIS-from World'!F148</f>
        <v>198726</v>
      </c>
      <c r="H254" s="34">
        <f>'KOTIS-from World'!G148</f>
        <v>244356</v>
      </c>
      <c r="I254" s="34">
        <f>'KOTIS-from World'!H148</f>
        <v>17324</v>
      </c>
      <c r="J254" s="35">
        <f>'KOTIS-from World'!I148</f>
        <v>18923</v>
      </c>
      <c r="K254" s="422">
        <f>IF(I254&gt;0, (J254-I254)/I254, "n/a ")</f>
        <v>9.2299699838374508E-2</v>
      </c>
      <c r="L254" s="33">
        <v>21082</v>
      </c>
      <c r="M254" s="34">
        <f>'KOTIS-from the U.S.'!C148</f>
        <v>28118</v>
      </c>
      <c r="N254" s="34">
        <f>'KOTIS-from the U.S.'!D148</f>
        <v>35759</v>
      </c>
      <c r="O254" s="34">
        <f>'KOTIS-from the U.S.'!E148</f>
        <v>34574</v>
      </c>
      <c r="P254" s="34">
        <f>'KOTIS-from the U.S.'!F148</f>
        <v>30984</v>
      </c>
      <c r="Q254" s="34">
        <f>'KOTIS-from the U.S.'!G148</f>
        <v>26200</v>
      </c>
      <c r="R254" s="34">
        <f>'KOTIS-from the U.S.'!H148</f>
        <v>1796</v>
      </c>
      <c r="S254" s="35">
        <f>'KOTIS-from the U.S.'!I148</f>
        <v>2967</v>
      </c>
      <c r="T254" s="422">
        <f>IF(R254&gt;0, (S254-R254)/R254, "n/a ")</f>
        <v>0.65200445434298437</v>
      </c>
    </row>
    <row r="255" spans="1:20" ht="13.15" customHeight="1">
      <c r="A255" s="60" t="s">
        <v>350</v>
      </c>
      <c r="B255" s="61" t="s">
        <v>351</v>
      </c>
      <c r="C255" s="33">
        <v>18817</v>
      </c>
      <c r="D255" s="34">
        <f>'KOTIS-from World'!C149</f>
        <v>22201</v>
      </c>
      <c r="E255" s="34">
        <f>'KOTIS-from World'!D149</f>
        <v>21571</v>
      </c>
      <c r="F255" s="34">
        <f>'KOTIS-from World'!E149</f>
        <v>23879</v>
      </c>
      <c r="G255" s="34">
        <f>'KOTIS-from World'!F149</f>
        <v>28667</v>
      </c>
      <c r="H255" s="34">
        <f>'KOTIS-from World'!G149</f>
        <v>22724</v>
      </c>
      <c r="I255" s="34">
        <f>'KOTIS-from World'!H149</f>
        <v>1981</v>
      </c>
      <c r="J255" s="35">
        <f>'KOTIS-from World'!I149</f>
        <v>2068</v>
      </c>
      <c r="K255" s="422">
        <f>IF(I255&gt;0, (J255-I255)/I255, "n/a ")</f>
        <v>4.3917213528520946E-2</v>
      </c>
      <c r="L255" s="33">
        <v>206</v>
      </c>
      <c r="M255" s="34">
        <f>'KOTIS-from the U.S.'!C149</f>
        <v>305</v>
      </c>
      <c r="N255" s="34">
        <f>'KOTIS-from the U.S.'!D149</f>
        <v>386</v>
      </c>
      <c r="O255" s="34">
        <f>'KOTIS-from the U.S.'!E149</f>
        <v>1222</v>
      </c>
      <c r="P255" s="34">
        <f>'KOTIS-from the U.S.'!F149</f>
        <v>2979</v>
      </c>
      <c r="Q255" s="34">
        <f>'KOTIS-from the U.S.'!G149</f>
        <v>2188</v>
      </c>
      <c r="R255" s="34">
        <f>'KOTIS-from the U.S.'!H149</f>
        <v>28</v>
      </c>
      <c r="S255" s="35">
        <f>'KOTIS-from the U.S.'!I149</f>
        <v>0</v>
      </c>
      <c r="T255" s="422">
        <f>IF(R255&gt;0, (S255-R255)/R255, "n/a ")</f>
        <v>-1</v>
      </c>
    </row>
    <row r="256" spans="1:20" ht="13.15" customHeight="1">
      <c r="A256" s="60" t="s">
        <v>352</v>
      </c>
      <c r="B256" s="61" t="s">
        <v>353</v>
      </c>
      <c r="C256" s="33">
        <v>168011</v>
      </c>
      <c r="D256" s="34">
        <f>'KOTIS-from World'!C150</f>
        <v>186187</v>
      </c>
      <c r="E256" s="34">
        <f>'KOTIS-from World'!D150</f>
        <v>188132</v>
      </c>
      <c r="F256" s="34">
        <f>'KOTIS-from World'!E150</f>
        <v>170594</v>
      </c>
      <c r="G256" s="34">
        <f>'KOTIS-from World'!F150</f>
        <v>197476</v>
      </c>
      <c r="H256" s="34">
        <f>'KOTIS-from World'!G150</f>
        <v>238920</v>
      </c>
      <c r="I256" s="34">
        <f>'KOTIS-from World'!H150</f>
        <v>20509</v>
      </c>
      <c r="J256" s="35">
        <f>'KOTIS-from World'!I150</f>
        <v>19644</v>
      </c>
      <c r="K256" s="422">
        <f>IF(I256&gt;0, (J256-I256)/I256, "n/a ")</f>
        <v>-4.2176605392754397E-2</v>
      </c>
      <c r="L256" s="33">
        <v>413</v>
      </c>
      <c r="M256" s="34">
        <f>'KOTIS-from the U.S.'!C150</f>
        <v>758</v>
      </c>
      <c r="N256" s="34">
        <f>'KOTIS-from the U.S.'!D150</f>
        <v>299</v>
      </c>
      <c r="O256" s="34">
        <f>'KOTIS-from the U.S.'!E150</f>
        <v>240</v>
      </c>
      <c r="P256" s="34">
        <f>'KOTIS-from the U.S.'!F150</f>
        <v>172</v>
      </c>
      <c r="Q256" s="34">
        <f>'KOTIS-from the U.S.'!G150</f>
        <v>297</v>
      </c>
      <c r="R256" s="34">
        <f>'KOTIS-from the U.S.'!H150</f>
        <v>11</v>
      </c>
      <c r="S256" s="35">
        <f>'KOTIS-from the U.S.'!I150</f>
        <v>9</v>
      </c>
      <c r="T256" s="422">
        <f>IF(R256&gt;0, (S256-R256)/R256, "n/a ")</f>
        <v>-0.18181818181818182</v>
      </c>
    </row>
    <row r="257" spans="1:20" ht="13.15" customHeight="1">
      <c r="A257" s="60" t="s">
        <v>354</v>
      </c>
      <c r="B257" s="61" t="s">
        <v>355</v>
      </c>
      <c r="C257" s="33">
        <v>482395</v>
      </c>
      <c r="D257" s="34">
        <f>'KOTIS-from World'!C151</f>
        <v>562240</v>
      </c>
      <c r="E257" s="34">
        <f>'KOTIS-from World'!D151</f>
        <v>537797</v>
      </c>
      <c r="F257" s="34">
        <f>'KOTIS-from World'!E151</f>
        <v>520830</v>
      </c>
      <c r="G257" s="34">
        <f>'KOTIS-from World'!F151</f>
        <v>520398</v>
      </c>
      <c r="H257" s="34">
        <f>'KOTIS-from World'!G151</f>
        <v>581985</v>
      </c>
      <c r="I257" s="34">
        <f>'KOTIS-from World'!H151</f>
        <v>39347</v>
      </c>
      <c r="J257" s="35">
        <f>'KOTIS-from World'!I151</f>
        <v>46512</v>
      </c>
      <c r="K257" s="422">
        <f>IF(I257&gt;0, (J257-I257)/I257, "n/a ")</f>
        <v>0.18209774569852849</v>
      </c>
      <c r="L257" s="33">
        <v>4348</v>
      </c>
      <c r="M257" s="34">
        <f>'KOTIS-from the U.S.'!C151</f>
        <v>2886</v>
      </c>
      <c r="N257" s="34">
        <f>'KOTIS-from the U.S.'!D151</f>
        <v>2057</v>
      </c>
      <c r="O257" s="34">
        <f>'KOTIS-from the U.S.'!E151</f>
        <v>2439</v>
      </c>
      <c r="P257" s="34">
        <f>'KOTIS-from the U.S.'!F151</f>
        <v>1603</v>
      </c>
      <c r="Q257" s="34">
        <f>'KOTIS-from the U.S.'!G151</f>
        <v>3644</v>
      </c>
      <c r="R257" s="34">
        <f>'KOTIS-from the U.S.'!H151</f>
        <v>442</v>
      </c>
      <c r="S257" s="35">
        <f>'KOTIS-from the U.S.'!I151</f>
        <v>1</v>
      </c>
      <c r="T257" s="422">
        <f>IF(R257&gt;0, (S257-R257)/R257, "n/a ")</f>
        <v>-0.99773755656108598</v>
      </c>
    </row>
    <row r="258" spans="1:20" s="40" customFormat="1" ht="13.15" customHeight="1">
      <c r="A258" s="36"/>
      <c r="B258" s="37" t="s">
        <v>356</v>
      </c>
      <c r="C258" s="38">
        <f t="shared" ref="C258:H258" si="322">SUM(C253:C257)</f>
        <v>863983</v>
      </c>
      <c r="D258" s="38">
        <f t="shared" si="322"/>
        <v>1001212</v>
      </c>
      <c r="E258" s="38">
        <f t="shared" si="322"/>
        <v>1016359</v>
      </c>
      <c r="F258" s="38">
        <f t="shared" si="322"/>
        <v>961116</v>
      </c>
      <c r="G258" s="38">
        <f t="shared" si="322"/>
        <v>990461</v>
      </c>
      <c r="H258" s="38">
        <f t="shared" si="322"/>
        <v>1132384</v>
      </c>
      <c r="I258" s="39">
        <f t="shared" ref="I258:J258" si="323">SUM(I253:I257)</f>
        <v>82280</v>
      </c>
      <c r="J258" s="39">
        <f t="shared" si="323"/>
        <v>91097</v>
      </c>
      <c r="K258" s="423">
        <f>(J258-I258)/I258</f>
        <v>0.10715848322800195</v>
      </c>
      <c r="L258" s="38">
        <f t="shared" ref="L258:Q258" si="324">SUM(L253:L257)</f>
        <v>61006</v>
      </c>
      <c r="M258" s="38">
        <f t="shared" si="324"/>
        <v>66360</v>
      </c>
      <c r="N258" s="38">
        <f t="shared" si="324"/>
        <v>75660</v>
      </c>
      <c r="O258" s="38">
        <f t="shared" si="324"/>
        <v>74718</v>
      </c>
      <c r="P258" s="38">
        <f t="shared" si="324"/>
        <v>77210</v>
      </c>
      <c r="Q258" s="38">
        <f t="shared" si="324"/>
        <v>72522</v>
      </c>
      <c r="R258" s="39">
        <f t="shared" ref="R258:S258" si="325">SUM(R253:R257)</f>
        <v>5018</v>
      </c>
      <c r="S258" s="39">
        <f t="shared" si="325"/>
        <v>6588</v>
      </c>
      <c r="T258" s="423">
        <f>(S258-R258)/R258</f>
        <v>0.31287365484256674</v>
      </c>
    </row>
    <row r="259" spans="1:20" s="40" customFormat="1" ht="13.15" customHeight="1">
      <c r="A259" s="23"/>
      <c r="B259" s="41" t="s">
        <v>28</v>
      </c>
      <c r="C259" s="42"/>
      <c r="D259" s="42">
        <f>(D258-C258)/C258</f>
        <v>0.15883298629718409</v>
      </c>
      <c r="E259" s="42">
        <f t="shared" ref="E259:H259" si="326">(E258-D258)/D258</f>
        <v>1.5128664059160298E-2</v>
      </c>
      <c r="F259" s="42">
        <f t="shared" si="326"/>
        <v>-5.4353825764321462E-2</v>
      </c>
      <c r="G259" s="42">
        <f t="shared" si="326"/>
        <v>3.0532214633821515E-2</v>
      </c>
      <c r="H259" s="42">
        <f t="shared" si="326"/>
        <v>0.14328984180093915</v>
      </c>
      <c r="I259" s="43"/>
      <c r="J259" s="43"/>
      <c r="K259" s="424"/>
      <c r="L259" s="45"/>
      <c r="M259" s="45">
        <f t="shared" ref="M259" si="327">IF(L258&gt;0,(M258-L258)/L258,"n/a")</f>
        <v>8.776185948923057E-2</v>
      </c>
      <c r="N259" s="45">
        <f t="shared" ref="N259" si="328">IF(M258&gt;0,(N258-M258)/M258,"n/a")</f>
        <v>0.14014466546112117</v>
      </c>
      <c r="O259" s="45">
        <f t="shared" ref="O259" si="329">IF(N258&gt;0,(O258-N258)/N258,"n/a")</f>
        <v>-1.2450436161776367E-2</v>
      </c>
      <c r="P259" s="45">
        <f t="shared" ref="P259" si="330">IF(O258&gt;0,(P258-O258)/O258,"n/a")</f>
        <v>3.3352070451564547E-2</v>
      </c>
      <c r="Q259" s="45">
        <f t="shared" ref="Q259" si="331">IF(P258&gt;0,(Q258-P258)/P258,"n/a")</f>
        <v>-6.0717523636834608E-2</v>
      </c>
      <c r="R259" s="65"/>
      <c r="S259" s="66"/>
      <c r="T259" s="424"/>
    </row>
    <row r="260" spans="1:20" s="22" customFormat="1" ht="13.15" customHeight="1">
      <c r="A260" s="49"/>
      <c r="B260" s="50" t="s">
        <v>29</v>
      </c>
      <c r="C260" s="51"/>
      <c r="D260" s="52"/>
      <c r="E260" s="52"/>
      <c r="F260" s="52"/>
      <c r="G260" s="52"/>
      <c r="H260" s="52"/>
      <c r="I260" s="53"/>
      <c r="J260" s="53"/>
      <c r="K260" s="424"/>
      <c r="L260" s="54">
        <f>L258/C258</f>
        <v>7.0610185617078117E-2</v>
      </c>
      <c r="M260" s="54">
        <f t="shared" ref="M260" si="332">M258/D258</f>
        <v>6.6279669041122161E-2</v>
      </c>
      <c r="N260" s="54">
        <f t="shared" ref="N260" si="333">N258/E258</f>
        <v>7.4442200049391991E-2</v>
      </c>
      <c r="O260" s="54">
        <f t="shared" ref="O260" si="334">O258/F258</f>
        <v>7.7740876231381026E-2</v>
      </c>
      <c r="P260" s="54">
        <f t="shared" ref="P260" si="335">P258/G258</f>
        <v>7.7953599384529018E-2</v>
      </c>
      <c r="Q260" s="54">
        <f t="shared" ref="Q260" si="336">Q258/H258</f>
        <v>6.4043645971684521E-2</v>
      </c>
      <c r="R260" s="55">
        <f t="shared" ref="R260" si="337">R258/I258</f>
        <v>6.0986874088478367E-2</v>
      </c>
      <c r="S260" s="55">
        <f t="shared" ref="S260" si="338">S258/J258</f>
        <v>7.2318517624071044E-2</v>
      </c>
      <c r="T260" s="424"/>
    </row>
    <row r="261" spans="1:20" ht="13.15" customHeight="1">
      <c r="A261" s="67"/>
      <c r="B261" s="61"/>
      <c r="C261" s="62"/>
      <c r="D261" s="62"/>
      <c r="E261" s="62"/>
      <c r="F261" s="62"/>
      <c r="G261" s="62"/>
      <c r="H261" s="62"/>
      <c r="I261" s="68"/>
      <c r="J261" s="68"/>
      <c r="K261" s="425"/>
      <c r="L261" s="62"/>
      <c r="M261" s="62"/>
      <c r="N261" s="62"/>
      <c r="O261" s="62"/>
      <c r="P261" s="62"/>
      <c r="Q261" s="62"/>
      <c r="R261" s="68"/>
      <c r="S261" s="68"/>
      <c r="T261" s="425"/>
    </row>
    <row r="262" spans="1:20" ht="13.15" customHeight="1">
      <c r="A262" s="67" t="s">
        <v>357</v>
      </c>
      <c r="B262" s="61"/>
      <c r="C262" s="62"/>
      <c r="D262" s="62"/>
      <c r="E262" s="62"/>
      <c r="F262" s="62"/>
      <c r="G262" s="62"/>
      <c r="H262" s="62"/>
      <c r="I262" s="68"/>
      <c r="J262" s="68"/>
      <c r="K262" s="425"/>
      <c r="L262" s="62"/>
      <c r="M262" s="62"/>
      <c r="N262" s="62"/>
      <c r="O262" s="62"/>
      <c r="P262" s="62"/>
      <c r="Q262" s="62"/>
      <c r="R262" s="68"/>
      <c r="S262" s="68"/>
      <c r="T262" s="425"/>
    </row>
    <row r="263" spans="1:20" ht="13.15" customHeight="1">
      <c r="A263" s="60" t="s">
        <v>358</v>
      </c>
      <c r="B263" s="61" t="s">
        <v>359</v>
      </c>
      <c r="C263" s="33">
        <v>850067</v>
      </c>
      <c r="D263" s="34">
        <f>'KOTIS-from World'!C152</f>
        <v>659119</v>
      </c>
      <c r="E263" s="34">
        <f>'KOTIS-from World'!D152</f>
        <v>629688</v>
      </c>
      <c r="F263" s="34">
        <f>'KOTIS-from World'!E152</f>
        <v>646067</v>
      </c>
      <c r="G263" s="34">
        <f>'KOTIS-from World'!F152</f>
        <v>863956</v>
      </c>
      <c r="H263" s="34">
        <f>'KOTIS-from World'!G152</f>
        <v>977581</v>
      </c>
      <c r="I263" s="34">
        <f>'KOTIS-from World'!H152</f>
        <v>65079</v>
      </c>
      <c r="J263" s="35">
        <f>'KOTIS-from World'!I152</f>
        <v>53814</v>
      </c>
      <c r="K263" s="422">
        <f>IF(I263&gt;0, (J263-I263)/I263, "n/a ")</f>
        <v>-0.17309731249711888</v>
      </c>
      <c r="L263" s="33">
        <v>3160</v>
      </c>
      <c r="M263" s="34">
        <f>'KOTIS-from the U.S.'!C152</f>
        <v>3293</v>
      </c>
      <c r="N263" s="34">
        <f>'KOTIS-from the U.S.'!D152</f>
        <v>2973</v>
      </c>
      <c r="O263" s="34">
        <f>'KOTIS-from the U.S.'!E152</f>
        <v>3970</v>
      </c>
      <c r="P263" s="34">
        <f>'KOTIS-from the U.S.'!F152</f>
        <v>7746</v>
      </c>
      <c r="Q263" s="34">
        <f>'KOTIS-from the U.S.'!G152</f>
        <v>5662</v>
      </c>
      <c r="R263" s="34">
        <f>'KOTIS-from the U.S.'!H152</f>
        <v>130</v>
      </c>
      <c r="S263" s="35">
        <f>'KOTIS-from the U.S.'!I152</f>
        <v>211</v>
      </c>
      <c r="T263" s="422">
        <f>IF(R263&gt;0, (S263-R263)/R263, "n/a ")</f>
        <v>0.62307692307692308</v>
      </c>
    </row>
    <row r="264" spans="1:20" ht="13.15" customHeight="1">
      <c r="A264" s="60" t="s">
        <v>360</v>
      </c>
      <c r="B264" s="61" t="s">
        <v>361</v>
      </c>
      <c r="C264" s="33">
        <v>135117</v>
      </c>
      <c r="D264" s="34">
        <f>'KOTIS-from World'!C153</f>
        <v>121432</v>
      </c>
      <c r="E264" s="34">
        <f>'KOTIS-from World'!D153</f>
        <v>144616</v>
      </c>
      <c r="F264" s="34">
        <f>'KOTIS-from World'!E153</f>
        <v>152278</v>
      </c>
      <c r="G264" s="34">
        <f>'KOTIS-from World'!F153</f>
        <v>163075</v>
      </c>
      <c r="H264" s="34">
        <f>'KOTIS-from World'!G153</f>
        <v>178818</v>
      </c>
      <c r="I264" s="34">
        <f>'KOTIS-from World'!H153</f>
        <v>17151</v>
      </c>
      <c r="J264" s="35">
        <f>'KOTIS-from World'!I153</f>
        <v>13509</v>
      </c>
      <c r="K264" s="422">
        <f>IF(I264&gt;0, (J264-I264)/I264, "n/a ")</f>
        <v>-0.21234913416127341</v>
      </c>
      <c r="L264" s="33">
        <v>19005</v>
      </c>
      <c r="M264" s="34">
        <f>'KOTIS-from the U.S.'!C153</f>
        <v>19436</v>
      </c>
      <c r="N264" s="34">
        <f>'KOTIS-from the U.S.'!D153</f>
        <v>23541</v>
      </c>
      <c r="O264" s="34">
        <f>'KOTIS-from the U.S.'!E153</f>
        <v>23471</v>
      </c>
      <c r="P264" s="34">
        <f>'KOTIS-from the U.S.'!F153</f>
        <v>29834</v>
      </c>
      <c r="Q264" s="34">
        <f>'KOTIS-from the U.S.'!G153</f>
        <v>27780</v>
      </c>
      <c r="R264" s="34">
        <f>'KOTIS-from the U.S.'!H153</f>
        <v>1997</v>
      </c>
      <c r="S264" s="35">
        <f>'KOTIS-from the U.S.'!I153</f>
        <v>1925</v>
      </c>
      <c r="T264" s="422">
        <f>IF(R264&gt;0, (S264-R264)/R264, "n/a ")</f>
        <v>-3.6054081121682527E-2</v>
      </c>
    </row>
    <row r="265" spans="1:20" ht="13.15" customHeight="1">
      <c r="A265" s="60" t="s">
        <v>362</v>
      </c>
      <c r="B265" s="61" t="s">
        <v>363</v>
      </c>
      <c r="C265" s="33">
        <v>85989</v>
      </c>
      <c r="D265" s="34">
        <f>'KOTIS-from World'!C154</f>
        <v>62645</v>
      </c>
      <c r="E265" s="34">
        <f>'KOTIS-from World'!D154</f>
        <v>70305</v>
      </c>
      <c r="F265" s="34">
        <f>'KOTIS-from World'!E154</f>
        <v>77931</v>
      </c>
      <c r="G265" s="34">
        <f>'KOTIS-from World'!F154</f>
        <v>84567</v>
      </c>
      <c r="H265" s="34">
        <f>'KOTIS-from World'!G154</f>
        <v>99891</v>
      </c>
      <c r="I265" s="34">
        <f>'KOTIS-from World'!H154</f>
        <v>8858</v>
      </c>
      <c r="J265" s="35">
        <f>'KOTIS-from World'!I154</f>
        <v>11385</v>
      </c>
      <c r="K265" s="422">
        <f>IF(I265&gt;0, (J265-I265)/I265, "n/a ")</f>
        <v>0.28527884398284037</v>
      </c>
      <c r="L265" s="33">
        <v>490</v>
      </c>
      <c r="M265" s="34">
        <f>'KOTIS-from the U.S.'!C154</f>
        <v>240</v>
      </c>
      <c r="N265" s="34">
        <f>'KOTIS-from the U.S.'!D154</f>
        <v>298</v>
      </c>
      <c r="O265" s="34">
        <f>'KOTIS-from the U.S.'!E154</f>
        <v>178</v>
      </c>
      <c r="P265" s="34">
        <f>'KOTIS-from the U.S.'!F154</f>
        <v>333</v>
      </c>
      <c r="Q265" s="34">
        <f>'KOTIS-from the U.S.'!G154</f>
        <v>334</v>
      </c>
      <c r="R265" s="34">
        <f>'KOTIS-from the U.S.'!H154</f>
        <v>5</v>
      </c>
      <c r="S265" s="35">
        <f>'KOTIS-from the U.S.'!I154</f>
        <v>11</v>
      </c>
      <c r="T265" s="422">
        <f>IF(R265&gt;0, (S265-R265)/R265, "n/a ")</f>
        <v>1.2</v>
      </c>
    </row>
    <row r="266" spans="1:20" ht="13.15" customHeight="1">
      <c r="A266" s="60" t="s">
        <v>364</v>
      </c>
      <c r="B266" s="61" t="s">
        <v>365</v>
      </c>
      <c r="C266" s="33">
        <v>218896</v>
      </c>
      <c r="D266" s="34">
        <f>'KOTIS-from World'!C155</f>
        <v>230900</v>
      </c>
      <c r="E266" s="34">
        <f>'KOTIS-from World'!D155</f>
        <v>235435</v>
      </c>
      <c r="F266" s="34">
        <f>'KOTIS-from World'!E155</f>
        <v>222379</v>
      </c>
      <c r="G266" s="34">
        <f>'KOTIS-from World'!F155</f>
        <v>230644</v>
      </c>
      <c r="H266" s="34">
        <f>'KOTIS-from World'!G155</f>
        <v>251670</v>
      </c>
      <c r="I266" s="34">
        <f>'KOTIS-from World'!H155</f>
        <v>23347</v>
      </c>
      <c r="J266" s="35">
        <f>'KOTIS-from World'!I155</f>
        <v>24773</v>
      </c>
      <c r="K266" s="422">
        <f>IF(I266&gt;0, (J266-I266)/I266, "n/a ")</f>
        <v>6.1078511157750461E-2</v>
      </c>
      <c r="L266" s="33">
        <v>21165</v>
      </c>
      <c r="M266" s="34">
        <f>'KOTIS-from the U.S.'!C155</f>
        <v>21890</v>
      </c>
      <c r="N266" s="34">
        <f>'KOTIS-from the U.S.'!D155</f>
        <v>22142</v>
      </c>
      <c r="O266" s="34">
        <f>'KOTIS-from the U.S.'!E155</f>
        <v>19386</v>
      </c>
      <c r="P266" s="34">
        <f>'KOTIS-from the U.S.'!F155</f>
        <v>15959</v>
      </c>
      <c r="Q266" s="34">
        <f>'KOTIS-from the U.S.'!G155</f>
        <v>14059</v>
      </c>
      <c r="R266" s="34">
        <f>'KOTIS-from the U.S.'!H155</f>
        <v>1128</v>
      </c>
      <c r="S266" s="35">
        <f>'KOTIS-from the U.S.'!I155</f>
        <v>1529</v>
      </c>
      <c r="T266" s="422">
        <f>IF(R266&gt;0, (S266-R266)/R266, "n/a ")</f>
        <v>0.35549645390070922</v>
      </c>
    </row>
    <row r="267" spans="1:20" s="40" customFormat="1" ht="13.15" customHeight="1">
      <c r="A267" s="36"/>
      <c r="B267" s="37" t="s">
        <v>366</v>
      </c>
      <c r="C267" s="38">
        <f t="shared" ref="C267:H267" si="339">SUM(C263:C266)</f>
        <v>1290069</v>
      </c>
      <c r="D267" s="38">
        <f t="shared" si="339"/>
        <v>1074096</v>
      </c>
      <c r="E267" s="38">
        <f t="shared" si="339"/>
        <v>1080044</v>
      </c>
      <c r="F267" s="38">
        <f t="shared" si="339"/>
        <v>1098655</v>
      </c>
      <c r="G267" s="38">
        <f t="shared" si="339"/>
        <v>1342242</v>
      </c>
      <c r="H267" s="38">
        <f t="shared" si="339"/>
        <v>1507960</v>
      </c>
      <c r="I267" s="39">
        <f t="shared" ref="I267:J267" si="340">SUM(I263:I266)</f>
        <v>114435</v>
      </c>
      <c r="J267" s="39">
        <f t="shared" si="340"/>
        <v>103481</v>
      </c>
      <c r="K267" s="423">
        <f>(J267-I267)/I267</f>
        <v>-9.5722462533315858E-2</v>
      </c>
      <c r="L267" s="38">
        <f t="shared" ref="L267:S267" si="341">SUM(L263:L266)</f>
        <v>43820</v>
      </c>
      <c r="M267" s="38">
        <f t="shared" si="341"/>
        <v>44859</v>
      </c>
      <c r="N267" s="38">
        <f t="shared" si="341"/>
        <v>48954</v>
      </c>
      <c r="O267" s="38">
        <f t="shared" si="341"/>
        <v>47005</v>
      </c>
      <c r="P267" s="38">
        <f t="shared" si="341"/>
        <v>53872</v>
      </c>
      <c r="Q267" s="38">
        <f t="shared" si="341"/>
        <v>47835</v>
      </c>
      <c r="R267" s="39">
        <f t="shared" si="341"/>
        <v>3260</v>
      </c>
      <c r="S267" s="39">
        <f t="shared" si="341"/>
        <v>3676</v>
      </c>
      <c r="T267" s="423">
        <f>(S267-R267)/R267</f>
        <v>0.1276073619631902</v>
      </c>
    </row>
    <row r="268" spans="1:20" s="40" customFormat="1" ht="13.15" customHeight="1">
      <c r="A268" s="23"/>
      <c r="B268" s="41" t="s">
        <v>28</v>
      </c>
      <c r="C268" s="42"/>
      <c r="D268" s="42">
        <f>(D267-C267)/C267</f>
        <v>-0.16741197563851237</v>
      </c>
      <c r="E268" s="42">
        <f t="shared" ref="E268:H268" si="342">(E267-D267)/D267</f>
        <v>5.5376800583932908E-3</v>
      </c>
      <c r="F268" s="42">
        <f t="shared" si="342"/>
        <v>1.7231705374966204E-2</v>
      </c>
      <c r="G268" s="42">
        <f t="shared" si="342"/>
        <v>0.22171382281061844</v>
      </c>
      <c r="H268" s="42">
        <f t="shared" si="342"/>
        <v>0.12346357810290544</v>
      </c>
      <c r="I268" s="43"/>
      <c r="J268" s="43"/>
      <c r="K268" s="424"/>
      <c r="L268" s="45"/>
      <c r="M268" s="45">
        <f t="shared" ref="M268" si="343">IF(L267&gt;0,(M267-L267)/L267,"n/a")</f>
        <v>2.3710634413509814E-2</v>
      </c>
      <c r="N268" s="45">
        <f t="shared" ref="N268" si="344">IF(M267&gt;0,(N267-M267)/M267,"n/a")</f>
        <v>9.1286029559285761E-2</v>
      </c>
      <c r="O268" s="45">
        <f t="shared" ref="O268" si="345">IF(N267&gt;0,(O267-N267)/N267,"n/a")</f>
        <v>-3.9812885566041588E-2</v>
      </c>
      <c r="P268" s="45">
        <f t="shared" ref="P268" si="346">IF(O267&gt;0,(P267-O267)/O267,"n/a")</f>
        <v>0.14609084139985107</v>
      </c>
      <c r="Q268" s="45">
        <f t="shared" ref="Q268" si="347">IF(P267&gt;0,(Q267-P267)/P267,"n/a")</f>
        <v>-0.11206192456192456</v>
      </c>
      <c r="R268" s="65"/>
      <c r="S268" s="66"/>
      <c r="T268" s="424"/>
    </row>
    <row r="269" spans="1:20" s="22" customFormat="1" ht="13.15" customHeight="1">
      <c r="A269" s="49"/>
      <c r="B269" s="50" t="s">
        <v>29</v>
      </c>
      <c r="C269" s="51"/>
      <c r="D269" s="52"/>
      <c r="E269" s="52"/>
      <c r="F269" s="52"/>
      <c r="G269" s="52"/>
      <c r="H269" s="52"/>
      <c r="I269" s="53"/>
      <c r="J269" s="53"/>
      <c r="K269" s="424"/>
      <c r="L269" s="54">
        <f>L267/C267</f>
        <v>3.3967175399145316E-2</v>
      </c>
      <c r="M269" s="54">
        <f t="shared" ref="M269" si="348">M267/D267</f>
        <v>4.1764423291772802E-2</v>
      </c>
      <c r="N269" s="54">
        <f t="shared" ref="N269" si="349">N267/E267</f>
        <v>4.5325931165767323E-2</v>
      </c>
      <c r="O269" s="54">
        <f t="shared" ref="O269" si="350">O267/F267</f>
        <v>4.2784131506250822E-2</v>
      </c>
      <c r="P269" s="54">
        <f t="shared" ref="P269" si="351">P267/G267</f>
        <v>4.0135832435581664E-2</v>
      </c>
      <c r="Q269" s="54">
        <f t="shared" ref="Q269" si="352">Q267/H267</f>
        <v>3.172166370460755E-2</v>
      </c>
      <c r="R269" s="55">
        <f t="shared" ref="R269" si="353">R267/I267</f>
        <v>2.8487787827150786E-2</v>
      </c>
      <c r="S269" s="55">
        <f t="shared" ref="S269" si="354">S267/J267</f>
        <v>3.5523429421826229E-2</v>
      </c>
      <c r="T269" s="424"/>
    </row>
    <row r="270" spans="1:20" ht="13.15" customHeight="1">
      <c r="A270" s="67"/>
      <c r="B270" s="61"/>
      <c r="C270" s="62"/>
      <c r="D270" s="62"/>
      <c r="E270" s="62"/>
      <c r="F270" s="62"/>
      <c r="G270" s="62"/>
      <c r="H270" s="62"/>
      <c r="I270" s="68"/>
      <c r="J270" s="68"/>
      <c r="K270" s="425"/>
      <c r="L270" s="62"/>
      <c r="M270" s="62"/>
      <c r="N270" s="62"/>
      <c r="O270" s="62"/>
      <c r="P270" s="62"/>
      <c r="Q270" s="62"/>
      <c r="R270" s="68"/>
      <c r="S270" s="68"/>
      <c r="T270" s="425"/>
    </row>
    <row r="271" spans="1:20" ht="13.15" customHeight="1">
      <c r="A271" s="67" t="s">
        <v>367</v>
      </c>
      <c r="B271" s="61"/>
      <c r="C271" s="62"/>
      <c r="D271" s="62"/>
      <c r="E271" s="62"/>
      <c r="F271" s="62"/>
      <c r="G271" s="62"/>
      <c r="H271" s="62"/>
      <c r="I271" s="68"/>
      <c r="J271" s="68"/>
      <c r="K271" s="425"/>
      <c r="L271" s="62"/>
      <c r="M271" s="62"/>
      <c r="N271" s="62"/>
      <c r="O271" s="62"/>
      <c r="P271" s="62"/>
      <c r="Q271" s="62"/>
      <c r="R271" s="68"/>
      <c r="S271" s="68"/>
      <c r="T271" s="425"/>
    </row>
    <row r="272" spans="1:20" ht="13.15" customHeight="1">
      <c r="A272" s="60" t="s">
        <v>368</v>
      </c>
      <c r="B272" s="61" t="s">
        <v>369</v>
      </c>
      <c r="C272" s="33">
        <v>29383</v>
      </c>
      <c r="D272" s="34">
        <f>'KOTIS-from World'!C156</f>
        <v>12878</v>
      </c>
      <c r="E272" s="34">
        <f>'KOTIS-from World'!D156</f>
        <v>12575</v>
      </c>
      <c r="F272" s="34">
        <f>'KOTIS-from World'!E156</f>
        <v>13800</v>
      </c>
      <c r="G272" s="34">
        <f>'KOTIS-from World'!F156</f>
        <v>13409</v>
      </c>
      <c r="H272" s="34">
        <f>'KOTIS-from World'!G156</f>
        <v>12384</v>
      </c>
      <c r="I272" s="34">
        <f>'KOTIS-from World'!H156</f>
        <v>141</v>
      </c>
      <c r="J272" s="35">
        <f>'KOTIS-from World'!I156</f>
        <v>685</v>
      </c>
      <c r="K272" s="422">
        <f t="shared" ref="K272:K277" si="355">IF(I272&gt;0, (J272-I272)/I272, "n/a ")</f>
        <v>3.8581560283687941</v>
      </c>
      <c r="L272" s="33">
        <v>1108</v>
      </c>
      <c r="M272" s="34">
        <f>'KOTIS-from the U.S.'!C156</f>
        <v>337</v>
      </c>
      <c r="N272" s="34">
        <f>'KOTIS-from the U.S.'!D156</f>
        <v>91</v>
      </c>
      <c r="O272" s="34">
        <f>'KOTIS-from the U.S.'!E156</f>
        <v>161</v>
      </c>
      <c r="P272" s="34">
        <f>'KOTIS-from the U.S.'!F156</f>
        <v>99</v>
      </c>
      <c r="Q272" s="34">
        <f>'KOTIS-from the U.S.'!G156</f>
        <v>77</v>
      </c>
      <c r="R272" s="34">
        <f>'KOTIS-from the U.S.'!H156</f>
        <v>7</v>
      </c>
      <c r="S272" s="35">
        <f>'KOTIS-from the U.S.'!I156</f>
        <v>5</v>
      </c>
      <c r="T272" s="422">
        <f t="shared" ref="T272:T277" si="356">IF(R272&gt;0, (S272-R272)/R272, "n/a ")</f>
        <v>-0.2857142857142857</v>
      </c>
    </row>
    <row r="273" spans="1:20" ht="13.15" customHeight="1">
      <c r="A273" s="60" t="s">
        <v>370</v>
      </c>
      <c r="B273" s="61" t="s">
        <v>371</v>
      </c>
      <c r="C273" s="33">
        <v>633</v>
      </c>
      <c r="D273" s="34">
        <f>'KOTIS-from World'!C157</f>
        <v>274</v>
      </c>
      <c r="E273" s="34">
        <f>'KOTIS-from World'!D157</f>
        <v>46</v>
      </c>
      <c r="F273" s="34">
        <f>'KOTIS-from World'!E157</f>
        <v>131</v>
      </c>
      <c r="G273" s="34">
        <f>'KOTIS-from World'!F157</f>
        <v>270</v>
      </c>
      <c r="H273" s="34">
        <f>'KOTIS-from World'!G157</f>
        <v>189</v>
      </c>
      <c r="I273" s="34">
        <f>'KOTIS-from World'!H157</f>
        <v>0</v>
      </c>
      <c r="J273" s="35">
        <f>'KOTIS-from World'!I157</f>
        <v>0</v>
      </c>
      <c r="K273" s="422" t="str">
        <f t="shared" si="355"/>
        <v xml:space="preserve">n/a </v>
      </c>
      <c r="L273" s="33">
        <v>118</v>
      </c>
      <c r="M273" s="34">
        <f>'KOTIS-from the U.S.'!C157</f>
        <v>59</v>
      </c>
      <c r="N273" s="34">
        <f>'KOTIS-from the U.S.'!D157</f>
        <v>0</v>
      </c>
      <c r="O273" s="34">
        <f>'KOTIS-from the U.S.'!E157</f>
        <v>0</v>
      </c>
      <c r="P273" s="34">
        <f>'KOTIS-from the U.S.'!F157</f>
        <v>0</v>
      </c>
      <c r="Q273" s="34">
        <f>'KOTIS-from the U.S.'!G157</f>
        <v>0</v>
      </c>
      <c r="R273" s="34">
        <f>'KOTIS-from the U.S.'!H157</f>
        <v>0</v>
      </c>
      <c r="S273" s="35">
        <f>'KOTIS-from the U.S.'!I157</f>
        <v>0</v>
      </c>
      <c r="T273" s="422" t="str">
        <f t="shared" si="356"/>
        <v xml:space="preserve">n/a </v>
      </c>
    </row>
    <row r="274" spans="1:20" ht="13.15" customHeight="1">
      <c r="A274" s="60" t="s">
        <v>372</v>
      </c>
      <c r="B274" s="61" t="s">
        <v>373</v>
      </c>
      <c r="C274" s="33">
        <v>17315</v>
      </c>
      <c r="D274" s="34">
        <f>'KOTIS-from World'!C158</f>
        <v>17596</v>
      </c>
      <c r="E274" s="34">
        <f>'KOTIS-from World'!D158</f>
        <v>18060</v>
      </c>
      <c r="F274" s="34">
        <f>'KOTIS-from World'!E158</f>
        <v>18963</v>
      </c>
      <c r="G274" s="34">
        <f>'KOTIS-from World'!F158</f>
        <v>18772</v>
      </c>
      <c r="H274" s="34">
        <f>'KOTIS-from World'!G158</f>
        <v>21998</v>
      </c>
      <c r="I274" s="34">
        <f>'KOTIS-from World'!H158</f>
        <v>1775</v>
      </c>
      <c r="J274" s="35">
        <f>'KOTIS-from World'!I158</f>
        <v>1957</v>
      </c>
      <c r="K274" s="422">
        <f t="shared" si="355"/>
        <v>0.10253521126760563</v>
      </c>
      <c r="L274" s="33">
        <v>60</v>
      </c>
      <c r="M274" s="34">
        <f>'KOTIS-from the U.S.'!C158</f>
        <v>40</v>
      </c>
      <c r="N274" s="34">
        <f>'KOTIS-from the U.S.'!D158</f>
        <v>24</v>
      </c>
      <c r="O274" s="34">
        <f>'KOTIS-from the U.S.'!E158</f>
        <v>2</v>
      </c>
      <c r="P274" s="34">
        <f>'KOTIS-from the U.S.'!F158</f>
        <v>2</v>
      </c>
      <c r="Q274" s="34">
        <f>'KOTIS-from the U.S.'!G158</f>
        <v>3</v>
      </c>
      <c r="R274" s="34">
        <f>'KOTIS-from the U.S.'!H158</f>
        <v>0</v>
      </c>
      <c r="S274" s="35">
        <f>'KOTIS-from the U.S.'!I158</f>
        <v>0</v>
      </c>
      <c r="T274" s="422" t="str">
        <f t="shared" si="356"/>
        <v xml:space="preserve">n/a </v>
      </c>
    </row>
    <row r="275" spans="1:20" ht="13.15" customHeight="1">
      <c r="A275" s="60" t="s">
        <v>374</v>
      </c>
      <c r="B275" s="61" t="s">
        <v>375</v>
      </c>
      <c r="C275" s="33">
        <v>9249</v>
      </c>
      <c r="D275" s="34">
        <f>'KOTIS-from World'!C159</f>
        <v>6571</v>
      </c>
      <c r="E275" s="34">
        <f>'KOTIS-from World'!D159</f>
        <v>6692</v>
      </c>
      <c r="F275" s="34">
        <f>'KOTIS-from World'!E159</f>
        <v>5061</v>
      </c>
      <c r="G275" s="34">
        <f>'KOTIS-from World'!F159</f>
        <v>5438</v>
      </c>
      <c r="H275" s="34">
        <f>'KOTIS-from World'!G159</f>
        <v>5451</v>
      </c>
      <c r="I275" s="34">
        <f>'KOTIS-from World'!H159</f>
        <v>508</v>
      </c>
      <c r="J275" s="35">
        <f>'KOTIS-from World'!I159</f>
        <v>513</v>
      </c>
      <c r="K275" s="422">
        <f t="shared" si="355"/>
        <v>9.8425196850393699E-3</v>
      </c>
      <c r="L275" s="33">
        <v>2</v>
      </c>
      <c r="M275" s="34">
        <f>'KOTIS-from the U.S.'!C159</f>
        <v>43</v>
      </c>
      <c r="N275" s="34">
        <f>'KOTIS-from the U.S.'!D159</f>
        <v>14</v>
      </c>
      <c r="O275" s="34">
        <f>'KOTIS-from the U.S.'!E159</f>
        <v>19</v>
      </c>
      <c r="P275" s="34">
        <f>'KOTIS-from the U.S.'!F159</f>
        <v>17</v>
      </c>
      <c r="Q275" s="34">
        <f>'KOTIS-from the U.S.'!G159</f>
        <v>5</v>
      </c>
      <c r="R275" s="34">
        <f>'KOTIS-from the U.S.'!H159</f>
        <v>1</v>
      </c>
      <c r="S275" s="35">
        <f>'KOTIS-from the U.S.'!I159</f>
        <v>0</v>
      </c>
      <c r="T275" s="422">
        <f t="shared" si="356"/>
        <v>-1</v>
      </c>
    </row>
    <row r="276" spans="1:20" ht="13.15" customHeight="1">
      <c r="A276" s="60" t="s">
        <v>376</v>
      </c>
      <c r="B276" s="61" t="s">
        <v>377</v>
      </c>
      <c r="C276" s="33">
        <v>28600</v>
      </c>
      <c r="D276" s="34">
        <f>'KOTIS-from World'!C160</f>
        <v>28841</v>
      </c>
      <c r="E276" s="34">
        <f>'KOTIS-from World'!D160</f>
        <v>28442</v>
      </c>
      <c r="F276" s="34">
        <f>'KOTIS-from World'!E160</f>
        <v>31113</v>
      </c>
      <c r="G276" s="34">
        <f>'KOTIS-from World'!F160</f>
        <v>36258</v>
      </c>
      <c r="H276" s="34">
        <f>'KOTIS-from World'!G160</f>
        <v>41920</v>
      </c>
      <c r="I276" s="34">
        <f>'KOTIS-from World'!H160</f>
        <v>3223</v>
      </c>
      <c r="J276" s="35">
        <f>'KOTIS-from World'!I160</f>
        <v>4256</v>
      </c>
      <c r="K276" s="422">
        <f t="shared" si="355"/>
        <v>0.32050884269314306</v>
      </c>
      <c r="L276" s="33">
        <v>2508</v>
      </c>
      <c r="M276" s="34">
        <f>'KOTIS-from the U.S.'!C160</f>
        <v>2740</v>
      </c>
      <c r="N276" s="34">
        <f>'KOTIS-from the U.S.'!D160</f>
        <v>2528</v>
      </c>
      <c r="O276" s="34">
        <f>'KOTIS-from the U.S.'!E160</f>
        <v>2617</v>
      </c>
      <c r="P276" s="34">
        <f>'KOTIS-from the U.S.'!F160</f>
        <v>3082</v>
      </c>
      <c r="Q276" s="34">
        <f>'KOTIS-from the U.S.'!G160</f>
        <v>3520</v>
      </c>
      <c r="R276" s="34">
        <f>'KOTIS-from the U.S.'!H160</f>
        <v>301</v>
      </c>
      <c r="S276" s="35">
        <f>'KOTIS-from the U.S.'!I160</f>
        <v>504</v>
      </c>
      <c r="T276" s="422">
        <f t="shared" si="356"/>
        <v>0.67441860465116277</v>
      </c>
    </row>
    <row r="277" spans="1:20" ht="13.15" customHeight="1">
      <c r="A277" s="60" t="s">
        <v>378</v>
      </c>
      <c r="B277" s="61" t="s">
        <v>379</v>
      </c>
      <c r="C277" s="33">
        <v>324088</v>
      </c>
      <c r="D277" s="34">
        <f>'KOTIS-from World'!C161</f>
        <v>329220</v>
      </c>
      <c r="E277" s="34">
        <f>'KOTIS-from World'!D161</f>
        <v>327777</v>
      </c>
      <c r="F277" s="34">
        <f>'KOTIS-from World'!E161</f>
        <v>326727</v>
      </c>
      <c r="G277" s="34">
        <f>'KOTIS-from World'!F161</f>
        <v>356633</v>
      </c>
      <c r="H277" s="34">
        <f>'KOTIS-from World'!G161</f>
        <v>363179</v>
      </c>
      <c r="I277" s="34">
        <f>'KOTIS-from World'!H161</f>
        <v>39731</v>
      </c>
      <c r="J277" s="35">
        <f>'KOTIS-from World'!I161</f>
        <v>35609</v>
      </c>
      <c r="K277" s="422">
        <f t="shared" si="355"/>
        <v>-0.10374770330472427</v>
      </c>
      <c r="L277" s="33">
        <v>81265</v>
      </c>
      <c r="M277" s="34">
        <f>'KOTIS-from the U.S.'!C161</f>
        <v>92225</v>
      </c>
      <c r="N277" s="34">
        <f>'KOTIS-from the U.S.'!D161</f>
        <v>90639</v>
      </c>
      <c r="O277" s="34">
        <f>'KOTIS-from the U.S.'!E161</f>
        <v>80896</v>
      </c>
      <c r="P277" s="34">
        <f>'KOTIS-from the U.S.'!F161</f>
        <v>95600</v>
      </c>
      <c r="Q277" s="34">
        <f>'KOTIS-from the U.S.'!G161</f>
        <v>85528</v>
      </c>
      <c r="R277" s="34">
        <f>'KOTIS-from the U.S.'!H161</f>
        <v>10341</v>
      </c>
      <c r="S277" s="35">
        <f>'KOTIS-from the U.S.'!I161</f>
        <v>7468</v>
      </c>
      <c r="T277" s="422">
        <f t="shared" si="356"/>
        <v>-0.27782612900106374</v>
      </c>
    </row>
    <row r="278" spans="1:20" s="40" customFormat="1" ht="13.15" customHeight="1">
      <c r="A278" s="36" t="s">
        <v>380</v>
      </c>
      <c r="B278" s="37" t="s">
        <v>381</v>
      </c>
      <c r="C278" s="38">
        <f t="shared" ref="C278:H278" si="357">SUM(C272:C277)</f>
        <v>409268</v>
      </c>
      <c r="D278" s="38">
        <f t="shared" si="357"/>
        <v>395380</v>
      </c>
      <c r="E278" s="38">
        <f t="shared" si="357"/>
        <v>393592</v>
      </c>
      <c r="F278" s="38">
        <f t="shared" si="357"/>
        <v>395795</v>
      </c>
      <c r="G278" s="38">
        <f t="shared" si="357"/>
        <v>430780</v>
      </c>
      <c r="H278" s="38">
        <f t="shared" si="357"/>
        <v>445121</v>
      </c>
      <c r="I278" s="39">
        <f t="shared" ref="I278:J278" si="358">SUM(I272:I277)</f>
        <v>45378</v>
      </c>
      <c r="J278" s="39">
        <f t="shared" si="358"/>
        <v>43020</v>
      </c>
      <c r="K278" s="423">
        <f>(J278-I278)/I278</f>
        <v>-5.1963506545021819E-2</v>
      </c>
      <c r="L278" s="38">
        <f t="shared" ref="L278:Q278" si="359">SUM(L272:L277)</f>
        <v>85061</v>
      </c>
      <c r="M278" s="38">
        <f t="shared" si="359"/>
        <v>95444</v>
      </c>
      <c r="N278" s="38">
        <f t="shared" si="359"/>
        <v>93296</v>
      </c>
      <c r="O278" s="38">
        <f t="shared" si="359"/>
        <v>83695</v>
      </c>
      <c r="P278" s="38">
        <f t="shared" si="359"/>
        <v>98800</v>
      </c>
      <c r="Q278" s="38">
        <f t="shared" si="359"/>
        <v>89133</v>
      </c>
      <c r="R278" s="39">
        <f t="shared" ref="R278:S278" si="360">SUM(R272:R277)</f>
        <v>10650</v>
      </c>
      <c r="S278" s="39">
        <f t="shared" si="360"/>
        <v>7977</v>
      </c>
      <c r="T278" s="423">
        <f>(S278-R278)/R278</f>
        <v>-0.25098591549295773</v>
      </c>
    </row>
    <row r="279" spans="1:20" s="40" customFormat="1" ht="13.15" customHeight="1">
      <c r="A279" s="23"/>
      <c r="B279" s="41" t="s">
        <v>28</v>
      </c>
      <c r="C279" s="42"/>
      <c r="D279" s="42">
        <f>(D278-C278)/C278</f>
        <v>-3.3933754898990393E-2</v>
      </c>
      <c r="E279" s="42">
        <f t="shared" ref="E279:H279" si="361">(E278-D278)/D278</f>
        <v>-4.5222317770246346E-3</v>
      </c>
      <c r="F279" s="42">
        <f t="shared" si="361"/>
        <v>5.5971666090774202E-3</v>
      </c>
      <c r="G279" s="42">
        <f t="shared" si="361"/>
        <v>8.8391717934789477E-2</v>
      </c>
      <c r="H279" s="42">
        <f t="shared" si="361"/>
        <v>3.3290774873485307E-2</v>
      </c>
      <c r="I279" s="43"/>
      <c r="J279" s="43"/>
      <c r="K279" s="424"/>
      <c r="L279" s="45"/>
      <c r="M279" s="45">
        <f t="shared" ref="M279" si="362">IF(L278&gt;0,(M278-L278)/L278,"n/a")</f>
        <v>0.12206534134327129</v>
      </c>
      <c r="N279" s="45">
        <f t="shared" ref="N279" si="363">IF(M278&gt;0,(N278-M278)/M278,"n/a")</f>
        <v>-2.2505343447466578E-2</v>
      </c>
      <c r="O279" s="45">
        <f t="shared" ref="O279" si="364">IF(N278&gt;0,(O278-N278)/N278,"n/a")</f>
        <v>-0.10290902075115761</v>
      </c>
      <c r="P279" s="45">
        <f t="shared" ref="P279" si="365">IF(O278&gt;0,(P278-O278)/O278,"n/a")</f>
        <v>0.18047673098751418</v>
      </c>
      <c r="Q279" s="45">
        <f t="shared" ref="Q279" si="366">IF(P278&gt;0,(Q278-P278)/P278,"n/a")</f>
        <v>-9.7844129554655865E-2</v>
      </c>
      <c r="R279" s="65"/>
      <c r="S279" s="66"/>
      <c r="T279" s="424"/>
    </row>
    <row r="280" spans="1:20" s="22" customFormat="1" ht="13.15" customHeight="1">
      <c r="A280" s="49"/>
      <c r="B280" s="50" t="s">
        <v>29</v>
      </c>
      <c r="C280" s="51"/>
      <c r="D280" s="52"/>
      <c r="E280" s="52"/>
      <c r="F280" s="52"/>
      <c r="G280" s="52"/>
      <c r="H280" s="52"/>
      <c r="I280" s="53"/>
      <c r="J280" s="53"/>
      <c r="K280" s="424"/>
      <c r="L280" s="54">
        <f>L278/C278</f>
        <v>0.20783691859612771</v>
      </c>
      <c r="M280" s="54">
        <f t="shared" ref="M280" si="367">M278/D278</f>
        <v>0.24139814861652081</v>
      </c>
      <c r="N280" s="54">
        <f t="shared" ref="N280" si="368">N278/E278</f>
        <v>0.23703733815727962</v>
      </c>
      <c r="O280" s="54">
        <f t="shared" ref="O280" si="369">O278/F278</f>
        <v>0.21146047827789638</v>
      </c>
      <c r="P280" s="54">
        <f t="shared" ref="P280" si="370">P278/G278</f>
        <v>0.22935140907191606</v>
      </c>
      <c r="Q280" s="54">
        <f t="shared" ref="Q280" si="371">Q278/H278</f>
        <v>0.2002444279195994</v>
      </c>
      <c r="R280" s="55">
        <f t="shared" ref="R280" si="372">R278/I278</f>
        <v>0.23469522676186699</v>
      </c>
      <c r="S280" s="55">
        <f t="shared" ref="S280" si="373">S278/J278</f>
        <v>0.18542538354253835</v>
      </c>
      <c r="T280" s="424"/>
    </row>
    <row r="281" spans="1:20" s="75" customFormat="1" ht="13.15" customHeight="1">
      <c r="A281" s="67"/>
      <c r="B281" s="78"/>
      <c r="C281" s="79"/>
      <c r="D281" s="73"/>
      <c r="E281" s="73"/>
      <c r="F281" s="73"/>
      <c r="G281" s="73"/>
      <c r="H281" s="73"/>
      <c r="I281" s="74"/>
      <c r="J281" s="74"/>
      <c r="K281" s="426"/>
      <c r="L281" s="80"/>
      <c r="M281" s="80"/>
      <c r="N281" s="80"/>
      <c r="O281" s="80"/>
      <c r="P281" s="80"/>
      <c r="Q281" s="80"/>
      <c r="R281" s="81"/>
      <c r="S281" s="81"/>
      <c r="T281" s="426"/>
    </row>
    <row r="282" spans="1:20" ht="13.15" customHeight="1">
      <c r="A282" s="67" t="s">
        <v>382</v>
      </c>
      <c r="B282" s="61"/>
      <c r="C282" s="62"/>
      <c r="D282" s="62"/>
      <c r="E282" s="62"/>
      <c r="F282" s="62"/>
      <c r="G282" s="62"/>
      <c r="H282" s="62"/>
      <c r="I282" s="68"/>
      <c r="J282" s="68"/>
      <c r="K282" s="425"/>
      <c r="L282" s="62"/>
      <c r="M282" s="62"/>
      <c r="N282" s="62"/>
      <c r="O282" s="62"/>
      <c r="P282" s="62"/>
      <c r="Q282" s="62"/>
      <c r="R282" s="68"/>
      <c r="S282" s="68"/>
      <c r="T282" s="425"/>
    </row>
    <row r="283" spans="1:20" ht="13.15" customHeight="1">
      <c r="A283" s="60" t="s">
        <v>383</v>
      </c>
      <c r="B283" s="61" t="s">
        <v>384</v>
      </c>
      <c r="C283" s="33">
        <v>172162</v>
      </c>
      <c r="D283" s="34">
        <f>'KOTIS-from World'!C162</f>
        <v>189667</v>
      </c>
      <c r="E283" s="34">
        <f>'KOTIS-from World'!D162</f>
        <v>193381</v>
      </c>
      <c r="F283" s="34">
        <f>'KOTIS-from World'!E162</f>
        <v>218449</v>
      </c>
      <c r="G283" s="34">
        <f>'KOTIS-from World'!F162</f>
        <v>280144</v>
      </c>
      <c r="H283" s="34">
        <f>'KOTIS-from World'!G162</f>
        <v>266027</v>
      </c>
      <c r="I283" s="34">
        <f>'KOTIS-from World'!H162</f>
        <v>23440</v>
      </c>
      <c r="J283" s="35">
        <f>'KOTIS-from World'!I162</f>
        <v>24702</v>
      </c>
      <c r="K283" s="422">
        <f>IF(I283&gt;0, (J283-I283)/I283, "n/a ")</f>
        <v>5.3839590443686004E-2</v>
      </c>
      <c r="L283" s="33">
        <v>28744</v>
      </c>
      <c r="M283" s="34">
        <f>'KOTIS-from the U.S.'!C162</f>
        <v>26301</v>
      </c>
      <c r="N283" s="34">
        <f>'KOTIS-from the U.S.'!D162</f>
        <v>25523</v>
      </c>
      <c r="O283" s="34">
        <f>'KOTIS-from the U.S.'!E162</f>
        <v>26887</v>
      </c>
      <c r="P283" s="34">
        <f>'KOTIS-from the U.S.'!F162</f>
        <v>29982</v>
      </c>
      <c r="Q283" s="34">
        <f>'KOTIS-from the U.S.'!G162</f>
        <v>34097</v>
      </c>
      <c r="R283" s="34">
        <f>'KOTIS-from the U.S.'!H162</f>
        <v>2034</v>
      </c>
      <c r="S283" s="35">
        <f>'KOTIS-from the U.S.'!I162</f>
        <v>2171</v>
      </c>
      <c r="T283" s="422">
        <f>IF(R283&gt;0, (S283-R283)/R283, "n/a ")</f>
        <v>6.7354965585054077E-2</v>
      </c>
    </row>
    <row r="284" spans="1:20" ht="13.15" customHeight="1">
      <c r="A284" s="60" t="s">
        <v>385</v>
      </c>
      <c r="B284" s="61" t="s">
        <v>386</v>
      </c>
      <c r="C284" s="33">
        <v>154157</v>
      </c>
      <c r="D284" s="34">
        <f>'KOTIS-from World'!C163</f>
        <v>168368</v>
      </c>
      <c r="E284" s="34">
        <f>'KOTIS-from World'!D163</f>
        <v>170775</v>
      </c>
      <c r="F284" s="34">
        <f>'KOTIS-from World'!E163</f>
        <v>172431</v>
      </c>
      <c r="G284" s="34">
        <f>'KOTIS-from World'!F163</f>
        <v>202797</v>
      </c>
      <c r="H284" s="34">
        <f>'KOTIS-from World'!G163</f>
        <v>235316</v>
      </c>
      <c r="I284" s="34">
        <f>'KOTIS-from World'!H163</f>
        <v>20809</v>
      </c>
      <c r="J284" s="35">
        <f>'KOTIS-from World'!I163</f>
        <v>20510</v>
      </c>
      <c r="K284" s="422">
        <f>IF(I284&gt;0, (J284-I284)/I284, "n/a ")</f>
        <v>-1.4368782738238262E-2</v>
      </c>
      <c r="L284" s="33">
        <v>1506</v>
      </c>
      <c r="M284" s="34">
        <f>'KOTIS-from the U.S.'!C163</f>
        <v>1362</v>
      </c>
      <c r="N284" s="34">
        <f>'KOTIS-from the U.S.'!D163</f>
        <v>1252</v>
      </c>
      <c r="O284" s="34">
        <f>'KOTIS-from the U.S.'!E163</f>
        <v>1475</v>
      </c>
      <c r="P284" s="34">
        <f>'KOTIS-from the U.S.'!F163</f>
        <v>1758</v>
      </c>
      <c r="Q284" s="34">
        <f>'KOTIS-from the U.S.'!G163</f>
        <v>1279</v>
      </c>
      <c r="R284" s="34">
        <f>'KOTIS-from the U.S.'!H163</f>
        <v>84</v>
      </c>
      <c r="S284" s="35">
        <f>'KOTIS-from the U.S.'!I163</f>
        <v>44</v>
      </c>
      <c r="T284" s="422">
        <f>IF(R284&gt;0, (S284-R284)/R284, "n/a ")</f>
        <v>-0.47619047619047616</v>
      </c>
    </row>
    <row r="285" spans="1:20" ht="13.15" customHeight="1">
      <c r="A285" s="60" t="s">
        <v>387</v>
      </c>
      <c r="B285" s="61" t="s">
        <v>388</v>
      </c>
      <c r="C285" s="33">
        <v>3534</v>
      </c>
      <c r="D285" s="34">
        <f>'KOTIS-from World'!C164</f>
        <v>4951</v>
      </c>
      <c r="E285" s="34">
        <f>'KOTIS-from World'!D164</f>
        <v>19008</v>
      </c>
      <c r="F285" s="34">
        <f>'KOTIS-from World'!E164</f>
        <v>13505</v>
      </c>
      <c r="G285" s="34">
        <f>'KOTIS-from World'!F164</f>
        <v>11688</v>
      </c>
      <c r="H285" s="34">
        <f>'KOTIS-from World'!G164</f>
        <v>12750</v>
      </c>
      <c r="I285" s="34">
        <f>'KOTIS-from World'!H164</f>
        <v>1110</v>
      </c>
      <c r="J285" s="35">
        <f>'KOTIS-from World'!I164</f>
        <v>996</v>
      </c>
      <c r="K285" s="422">
        <f>IF(I285&gt;0, (J285-I285)/I285, "n/a ")</f>
        <v>-0.10270270270270271</v>
      </c>
      <c r="L285" s="33">
        <v>1</v>
      </c>
      <c r="M285" s="34">
        <f>'KOTIS-from the U.S.'!C164</f>
        <v>4</v>
      </c>
      <c r="N285" s="34">
        <f>'KOTIS-from the U.S.'!D164</f>
        <v>6</v>
      </c>
      <c r="O285" s="34">
        <f>'KOTIS-from the U.S.'!E164</f>
        <v>5</v>
      </c>
      <c r="P285" s="34">
        <f>'KOTIS-from the U.S.'!F164</f>
        <v>6</v>
      </c>
      <c r="Q285" s="34">
        <f>'KOTIS-from the U.S.'!G164</f>
        <v>4</v>
      </c>
      <c r="R285" s="34">
        <f>'KOTIS-from the U.S.'!H164</f>
        <v>0</v>
      </c>
      <c r="S285" s="35">
        <f>'KOTIS-from the U.S.'!I164</f>
        <v>0</v>
      </c>
      <c r="T285" s="422" t="str">
        <f>IF(R285&gt;0, (S285-R285)/R285, "n/a ")</f>
        <v xml:space="preserve">n/a </v>
      </c>
    </row>
    <row r="286" spans="1:20" ht="13.15" customHeight="1">
      <c r="A286" s="60" t="s">
        <v>389</v>
      </c>
      <c r="B286" s="61" t="s">
        <v>390</v>
      </c>
      <c r="C286" s="33">
        <v>32166</v>
      </c>
      <c r="D286" s="34">
        <f>'KOTIS-from World'!C165</f>
        <v>34560</v>
      </c>
      <c r="E286" s="34">
        <f>'KOTIS-from World'!D165</f>
        <v>38684</v>
      </c>
      <c r="F286" s="34">
        <f>'KOTIS-from World'!E165</f>
        <v>45600</v>
      </c>
      <c r="G286" s="34">
        <f>'KOTIS-from World'!F165</f>
        <v>58796</v>
      </c>
      <c r="H286" s="34">
        <f>'KOTIS-from World'!G165</f>
        <v>55903</v>
      </c>
      <c r="I286" s="34">
        <f>'KOTIS-from World'!H165</f>
        <v>5200</v>
      </c>
      <c r="J286" s="35">
        <f>'KOTIS-from World'!I165</f>
        <v>4306</v>
      </c>
      <c r="K286" s="422">
        <f>IF(I286&gt;0, (J286-I286)/I286, "n/a ")</f>
        <v>-0.17192307692307693</v>
      </c>
      <c r="L286" s="33">
        <v>10060</v>
      </c>
      <c r="M286" s="34">
        <f>'KOTIS-from the U.S.'!C165</f>
        <v>10921</v>
      </c>
      <c r="N286" s="34">
        <f>'KOTIS-from the U.S.'!D165</f>
        <v>10530</v>
      </c>
      <c r="O286" s="34">
        <f>'KOTIS-from the U.S.'!E165</f>
        <v>14016</v>
      </c>
      <c r="P286" s="34">
        <f>'KOTIS-from the U.S.'!F165</f>
        <v>15339</v>
      </c>
      <c r="Q286" s="34">
        <f>'KOTIS-from the U.S.'!G165</f>
        <v>14055</v>
      </c>
      <c r="R286" s="34">
        <f>'KOTIS-from the U.S.'!H165</f>
        <v>1409</v>
      </c>
      <c r="S286" s="35">
        <f>'KOTIS-from the U.S.'!I165</f>
        <v>1175</v>
      </c>
      <c r="T286" s="422">
        <f>IF(R286&gt;0, (S286-R286)/R286, "n/a ")</f>
        <v>-0.16607523066004259</v>
      </c>
    </row>
    <row r="287" spans="1:20" ht="13.15" customHeight="1">
      <c r="A287" s="60" t="s">
        <v>391</v>
      </c>
      <c r="B287" s="61" t="s">
        <v>392</v>
      </c>
      <c r="C287" s="33">
        <v>367264</v>
      </c>
      <c r="D287" s="34">
        <f>'KOTIS-from World'!C166</f>
        <v>364365</v>
      </c>
      <c r="E287" s="34">
        <f>'KOTIS-from World'!D166</f>
        <v>339833</v>
      </c>
      <c r="F287" s="34">
        <f>'KOTIS-from World'!E166</f>
        <v>348442</v>
      </c>
      <c r="G287" s="34">
        <f>'KOTIS-from World'!F166</f>
        <v>389830</v>
      </c>
      <c r="H287" s="34">
        <f>'KOTIS-from World'!G166</f>
        <v>419256</v>
      </c>
      <c r="I287" s="34">
        <f>'KOTIS-from World'!H166</f>
        <v>35137</v>
      </c>
      <c r="J287" s="35">
        <f>'KOTIS-from World'!I166</f>
        <v>37089</v>
      </c>
      <c r="K287" s="422">
        <f>IF(I287&gt;0, (J287-I287)/I287, "n/a ")</f>
        <v>5.5553974442894956E-2</v>
      </c>
      <c r="L287" s="33">
        <v>58939</v>
      </c>
      <c r="M287" s="34">
        <f>'KOTIS-from the U.S.'!C166</f>
        <v>55558</v>
      </c>
      <c r="N287" s="34">
        <f>'KOTIS-from the U.S.'!D166</f>
        <v>53623</v>
      </c>
      <c r="O287" s="34">
        <f>'KOTIS-from the U.S.'!E166</f>
        <v>56766</v>
      </c>
      <c r="P287" s="34">
        <f>'KOTIS-from the U.S.'!F166</f>
        <v>65612</v>
      </c>
      <c r="Q287" s="34">
        <f>'KOTIS-from the U.S.'!G166</f>
        <v>61895</v>
      </c>
      <c r="R287" s="34">
        <f>'KOTIS-from the U.S.'!H166</f>
        <v>5057</v>
      </c>
      <c r="S287" s="35">
        <f>'KOTIS-from the U.S.'!I166</f>
        <v>5268</v>
      </c>
      <c r="T287" s="422">
        <f>IF(R287&gt;0, (S287-R287)/R287, "n/a ")</f>
        <v>4.1724342495550723E-2</v>
      </c>
    </row>
    <row r="288" spans="1:20" s="40" customFormat="1" ht="13.15" customHeight="1">
      <c r="A288" s="36"/>
      <c r="B288" s="37" t="s">
        <v>393</v>
      </c>
      <c r="C288" s="38">
        <f t="shared" ref="C288:H288" si="374">SUM(C283:C287)</f>
        <v>729283</v>
      </c>
      <c r="D288" s="38">
        <f t="shared" si="374"/>
        <v>761911</v>
      </c>
      <c r="E288" s="38">
        <f t="shared" si="374"/>
        <v>761681</v>
      </c>
      <c r="F288" s="38">
        <f t="shared" si="374"/>
        <v>798427</v>
      </c>
      <c r="G288" s="38">
        <f t="shared" si="374"/>
        <v>943255</v>
      </c>
      <c r="H288" s="38">
        <f t="shared" si="374"/>
        <v>989252</v>
      </c>
      <c r="I288" s="39">
        <f t="shared" ref="I288:J288" si="375">SUM(I283:I287)</f>
        <v>85696</v>
      </c>
      <c r="J288" s="39">
        <f t="shared" si="375"/>
        <v>87603</v>
      </c>
      <c r="K288" s="423">
        <f>(J288-I288)/I288</f>
        <v>2.225308065720687E-2</v>
      </c>
      <c r="L288" s="38">
        <f t="shared" ref="L288:S288" si="376">SUM(L283:L287)</f>
        <v>99250</v>
      </c>
      <c r="M288" s="38">
        <f t="shared" si="376"/>
        <v>94146</v>
      </c>
      <c r="N288" s="38">
        <f t="shared" si="376"/>
        <v>90934</v>
      </c>
      <c r="O288" s="38">
        <f t="shared" si="376"/>
        <v>99149</v>
      </c>
      <c r="P288" s="38">
        <f t="shared" si="376"/>
        <v>112697</v>
      </c>
      <c r="Q288" s="38">
        <f t="shared" si="376"/>
        <v>111330</v>
      </c>
      <c r="R288" s="39">
        <f t="shared" si="376"/>
        <v>8584</v>
      </c>
      <c r="S288" s="39">
        <f t="shared" si="376"/>
        <v>8658</v>
      </c>
      <c r="T288" s="423">
        <f>(S288-R288)/R288</f>
        <v>8.6206896551724137E-3</v>
      </c>
    </row>
    <row r="289" spans="1:20" s="40" customFormat="1" ht="13.15" customHeight="1">
      <c r="A289" s="23"/>
      <c r="B289" s="41" t="s">
        <v>28</v>
      </c>
      <c r="C289" s="42"/>
      <c r="D289" s="42">
        <f>(D288-C288)/C288</f>
        <v>4.4739833507705516E-2</v>
      </c>
      <c r="E289" s="42">
        <f t="shared" ref="E289:H289" si="377">(E288-D288)/D288</f>
        <v>-3.0187252841867358E-4</v>
      </c>
      <c r="F289" s="42">
        <f t="shared" si="377"/>
        <v>4.8243293452245754E-2</v>
      </c>
      <c r="G289" s="42">
        <f t="shared" si="377"/>
        <v>0.18139166135413756</v>
      </c>
      <c r="H289" s="42">
        <f t="shared" si="377"/>
        <v>4.8764119988762317E-2</v>
      </c>
      <c r="I289" s="43"/>
      <c r="J289" s="43"/>
      <c r="K289" s="424"/>
      <c r="L289" s="45"/>
      <c r="M289" s="45">
        <f t="shared" ref="M289" si="378">IF(L288&gt;0,(M288-L288)/L288,"n/a")</f>
        <v>-5.1425692695214104E-2</v>
      </c>
      <c r="N289" s="45">
        <f t="shared" ref="N289" si="379">IF(M288&gt;0,(N288-M288)/M288,"n/a")</f>
        <v>-3.4117222186816225E-2</v>
      </c>
      <c r="O289" s="45">
        <f t="shared" ref="O289" si="380">IF(N288&gt;0,(O288-N288)/N288,"n/a")</f>
        <v>9.0340246772384364E-2</v>
      </c>
      <c r="P289" s="45">
        <f t="shared" ref="P289" si="381">IF(O288&gt;0,(P288-O288)/O288,"n/a")</f>
        <v>0.13664283048744819</v>
      </c>
      <c r="Q289" s="45">
        <f t="shared" ref="Q289" si="382">IF(P288&gt;0,(Q288-P288)/P288,"n/a")</f>
        <v>-1.2129870360346771E-2</v>
      </c>
      <c r="R289" s="65"/>
      <c r="S289" s="66"/>
      <c r="T289" s="424"/>
    </row>
    <row r="290" spans="1:20" s="22" customFormat="1" ht="13.15" customHeight="1">
      <c r="A290" s="49"/>
      <c r="B290" s="50" t="s">
        <v>29</v>
      </c>
      <c r="C290" s="51"/>
      <c r="D290" s="52"/>
      <c r="E290" s="52"/>
      <c r="F290" s="52"/>
      <c r="G290" s="52"/>
      <c r="H290" s="52"/>
      <c r="I290" s="53"/>
      <c r="J290" s="53"/>
      <c r="K290" s="424"/>
      <c r="L290" s="54">
        <f>L288/C288</f>
        <v>0.1360925731163348</v>
      </c>
      <c r="M290" s="54">
        <f t="shared" ref="M290" si="383">M288/D288</f>
        <v>0.12356561330654105</v>
      </c>
      <c r="N290" s="54">
        <f t="shared" ref="N290" si="384">N288/E288</f>
        <v>0.11938593715741892</v>
      </c>
      <c r="O290" s="54">
        <f t="shared" ref="O290" si="385">O288/F288</f>
        <v>0.1241804197503341</v>
      </c>
      <c r="P290" s="54">
        <f t="shared" ref="P290" si="386">P288/G288</f>
        <v>0.11947670566283773</v>
      </c>
      <c r="Q290" s="54">
        <f t="shared" ref="Q290" si="387">Q288/H288</f>
        <v>0.11253957535592549</v>
      </c>
      <c r="R290" s="55">
        <f t="shared" ref="R290" si="388">R288/I288</f>
        <v>0.1001680358476475</v>
      </c>
      <c r="S290" s="55">
        <f t="shared" ref="S290" si="389">S288/J288</f>
        <v>9.8832231772884485E-2</v>
      </c>
      <c r="T290" s="424"/>
    </row>
    <row r="291" spans="1:20" ht="13.15" customHeight="1">
      <c r="A291" s="67"/>
      <c r="B291" s="61"/>
      <c r="C291" s="62"/>
      <c r="D291" s="62"/>
      <c r="E291" s="62"/>
      <c r="F291" s="62"/>
      <c r="G291" s="62"/>
      <c r="H291" s="62"/>
      <c r="I291" s="68"/>
      <c r="J291" s="68"/>
      <c r="K291" s="425"/>
      <c r="L291" s="62"/>
      <c r="M291" s="62"/>
      <c r="N291" s="62"/>
      <c r="O291" s="62"/>
      <c r="P291" s="62"/>
      <c r="Q291" s="62"/>
      <c r="R291" s="68"/>
      <c r="S291" s="68"/>
      <c r="T291" s="425"/>
    </row>
    <row r="292" spans="1:20" ht="13.15" customHeight="1">
      <c r="A292" s="67" t="s">
        <v>394</v>
      </c>
      <c r="B292" s="61"/>
      <c r="C292" s="62"/>
      <c r="D292" s="62"/>
      <c r="E292" s="62"/>
      <c r="F292" s="62"/>
      <c r="G292" s="62"/>
      <c r="H292" s="62"/>
      <c r="I292" s="68"/>
      <c r="J292" s="68"/>
      <c r="K292" s="425"/>
      <c r="L292" s="62"/>
      <c r="M292" s="62"/>
      <c r="N292" s="62"/>
      <c r="O292" s="62"/>
      <c r="P292" s="62"/>
      <c r="Q292" s="62"/>
      <c r="R292" s="68"/>
      <c r="S292" s="68"/>
      <c r="T292" s="425"/>
    </row>
    <row r="293" spans="1:20" ht="13.15" customHeight="1">
      <c r="A293" s="60" t="s">
        <v>395</v>
      </c>
      <c r="B293" s="61" t="s">
        <v>396</v>
      </c>
      <c r="C293" s="33">
        <v>30746</v>
      </c>
      <c r="D293" s="34">
        <f>'KOTIS-from World'!C167</f>
        <v>33084</v>
      </c>
      <c r="E293" s="34">
        <f>'KOTIS-from World'!D167</f>
        <v>32388</v>
      </c>
      <c r="F293" s="34">
        <f>'KOTIS-from World'!E167</f>
        <v>34616</v>
      </c>
      <c r="G293" s="34">
        <f>'KOTIS-from World'!F167</f>
        <v>39246</v>
      </c>
      <c r="H293" s="34">
        <f>'KOTIS-from World'!G167</f>
        <v>43353</v>
      </c>
      <c r="I293" s="34">
        <f>'KOTIS-from World'!H167</f>
        <v>3791</v>
      </c>
      <c r="J293" s="35">
        <f>'KOTIS-from World'!I167</f>
        <v>4038</v>
      </c>
      <c r="K293" s="422">
        <f t="shared" ref="K293:K301" si="390">IF(I293&gt;0, (J293-I293)/I293, "n/a ")</f>
        <v>6.5154312846214715E-2</v>
      </c>
      <c r="L293" s="33">
        <v>2277</v>
      </c>
      <c r="M293" s="34">
        <f>'KOTIS-from the U.S.'!C167</f>
        <v>2109</v>
      </c>
      <c r="N293" s="34">
        <f>'KOTIS-from the U.S.'!D167</f>
        <v>2046</v>
      </c>
      <c r="O293" s="34">
        <f>'KOTIS-from the U.S.'!E167</f>
        <v>2266</v>
      </c>
      <c r="P293" s="34">
        <f>'KOTIS-from the U.S.'!F167</f>
        <v>2480</v>
      </c>
      <c r="Q293" s="34">
        <f>'KOTIS-from the U.S.'!G167</f>
        <v>2209</v>
      </c>
      <c r="R293" s="34">
        <f>'KOTIS-from the U.S.'!H167</f>
        <v>144</v>
      </c>
      <c r="S293" s="35">
        <f>'KOTIS-from the U.S.'!I167</f>
        <v>137</v>
      </c>
      <c r="T293" s="422">
        <f t="shared" ref="T293:T301" si="391">IF(R293&gt;0, (S293-R293)/R293, "n/a ")</f>
        <v>-4.8611111111111112E-2</v>
      </c>
    </row>
    <row r="294" spans="1:20" ht="13.15" customHeight="1">
      <c r="A294" s="60" t="s">
        <v>397</v>
      </c>
      <c r="B294" s="61" t="s">
        <v>398</v>
      </c>
      <c r="C294" s="33">
        <v>42217</v>
      </c>
      <c r="D294" s="34">
        <f>'KOTIS-from World'!C168</f>
        <v>42143</v>
      </c>
      <c r="E294" s="34">
        <f>'KOTIS-from World'!D168</f>
        <v>40894</v>
      </c>
      <c r="F294" s="34">
        <f>'KOTIS-from World'!E168</f>
        <v>39137</v>
      </c>
      <c r="G294" s="34">
        <f>'KOTIS-from World'!F168</f>
        <v>48658</v>
      </c>
      <c r="H294" s="34">
        <f>'KOTIS-from World'!G168</f>
        <v>58042</v>
      </c>
      <c r="I294" s="34">
        <f>'KOTIS-from World'!H168</f>
        <v>4089</v>
      </c>
      <c r="J294" s="35">
        <f>'KOTIS-from World'!I168</f>
        <v>5238</v>
      </c>
      <c r="K294" s="422">
        <f t="shared" si="390"/>
        <v>0.28099779897285398</v>
      </c>
      <c r="L294" s="33">
        <v>13875</v>
      </c>
      <c r="M294" s="34">
        <f>'KOTIS-from the U.S.'!C168</f>
        <v>13716</v>
      </c>
      <c r="N294" s="34">
        <f>'KOTIS-from the U.S.'!D168</f>
        <v>13946</v>
      </c>
      <c r="O294" s="34">
        <f>'KOTIS-from the U.S.'!E168</f>
        <v>12375</v>
      </c>
      <c r="P294" s="34">
        <f>'KOTIS-from the U.S.'!F168</f>
        <v>17532</v>
      </c>
      <c r="Q294" s="34">
        <f>'KOTIS-from the U.S.'!G168</f>
        <v>18236</v>
      </c>
      <c r="R294" s="34">
        <f>'KOTIS-from the U.S.'!H168</f>
        <v>876</v>
      </c>
      <c r="S294" s="35">
        <f>'KOTIS-from the U.S.'!I168</f>
        <v>903</v>
      </c>
      <c r="T294" s="422">
        <f t="shared" si="391"/>
        <v>3.0821917808219176E-2</v>
      </c>
    </row>
    <row r="295" spans="1:20" ht="13.15" customHeight="1">
      <c r="A295" s="60" t="s">
        <v>399</v>
      </c>
      <c r="B295" s="61" t="s">
        <v>400</v>
      </c>
      <c r="C295" s="33">
        <v>18132</v>
      </c>
      <c r="D295" s="34">
        <f>'KOTIS-from World'!C169</f>
        <v>19182</v>
      </c>
      <c r="E295" s="34">
        <f>'KOTIS-from World'!D169</f>
        <v>19632</v>
      </c>
      <c r="F295" s="34">
        <f>'KOTIS-from World'!E169</f>
        <v>18275</v>
      </c>
      <c r="G295" s="34">
        <f>'KOTIS-from World'!F169</f>
        <v>19602</v>
      </c>
      <c r="H295" s="34">
        <f>'KOTIS-from World'!G169</f>
        <v>20313</v>
      </c>
      <c r="I295" s="34">
        <f>'KOTIS-from World'!H169</f>
        <v>2254</v>
      </c>
      <c r="J295" s="35">
        <f>'KOTIS-from World'!I169</f>
        <v>2362</v>
      </c>
      <c r="K295" s="422">
        <f t="shared" si="390"/>
        <v>4.7914818101153507E-2</v>
      </c>
      <c r="L295" s="33">
        <v>16</v>
      </c>
      <c r="M295" s="34">
        <f>'KOTIS-from the U.S.'!C169</f>
        <v>2</v>
      </c>
      <c r="N295" s="34">
        <f>'KOTIS-from the U.S.'!D169</f>
        <v>4</v>
      </c>
      <c r="O295" s="34">
        <f>'KOTIS-from the U.S.'!E169</f>
        <v>3</v>
      </c>
      <c r="P295" s="34">
        <f>'KOTIS-from the U.S.'!F169</f>
        <v>4</v>
      </c>
      <c r="Q295" s="34">
        <f>'KOTIS-from the U.S.'!G169</f>
        <v>9</v>
      </c>
      <c r="R295" s="34">
        <f>'KOTIS-from the U.S.'!H169</f>
        <v>0</v>
      </c>
      <c r="S295" s="35">
        <f>'KOTIS-from the U.S.'!I169</f>
        <v>0</v>
      </c>
      <c r="T295" s="422" t="str">
        <f t="shared" si="391"/>
        <v xml:space="preserve">n/a </v>
      </c>
    </row>
    <row r="296" spans="1:20" ht="13.15" customHeight="1">
      <c r="A296" s="60" t="s">
        <v>401</v>
      </c>
      <c r="B296" s="61" t="s">
        <v>402</v>
      </c>
      <c r="C296" s="33">
        <v>153593</v>
      </c>
      <c r="D296" s="34">
        <f>'KOTIS-from World'!C170</f>
        <v>160854</v>
      </c>
      <c r="E296" s="34">
        <f>'KOTIS-from World'!D170</f>
        <v>177802</v>
      </c>
      <c r="F296" s="34">
        <f>'KOTIS-from World'!E170</f>
        <v>168310</v>
      </c>
      <c r="G296" s="34">
        <f>'KOTIS-from World'!F170</f>
        <v>177634</v>
      </c>
      <c r="H296" s="34">
        <f>'KOTIS-from World'!G170</f>
        <v>239155</v>
      </c>
      <c r="I296" s="34">
        <f>'KOTIS-from World'!H170</f>
        <v>16960</v>
      </c>
      <c r="J296" s="35">
        <f>'KOTIS-from World'!I170</f>
        <v>23577</v>
      </c>
      <c r="K296" s="422">
        <f t="shared" si="390"/>
        <v>0.39015330188679243</v>
      </c>
      <c r="L296" s="33">
        <v>108609</v>
      </c>
      <c r="M296" s="34">
        <f>'KOTIS-from the U.S.'!C170</f>
        <v>110206</v>
      </c>
      <c r="N296" s="34">
        <f>'KOTIS-from the U.S.'!D170</f>
        <v>118093</v>
      </c>
      <c r="O296" s="34">
        <f>'KOTIS-from the U.S.'!E170</f>
        <v>116932</v>
      </c>
      <c r="P296" s="34">
        <f>'KOTIS-from the U.S.'!F170</f>
        <v>117725</v>
      </c>
      <c r="Q296" s="34">
        <f>'KOTIS-from the U.S.'!G170</f>
        <v>140614</v>
      </c>
      <c r="R296" s="34">
        <f>'KOTIS-from the U.S.'!H170</f>
        <v>10803</v>
      </c>
      <c r="S296" s="35">
        <f>'KOTIS-from the U.S.'!I170</f>
        <v>13890</v>
      </c>
      <c r="T296" s="422">
        <f t="shared" si="391"/>
        <v>0.28575395723410163</v>
      </c>
    </row>
    <row r="297" spans="1:20" ht="13.15" customHeight="1">
      <c r="A297" s="60" t="s">
        <v>403</v>
      </c>
      <c r="B297" s="61" t="s">
        <v>404</v>
      </c>
      <c r="C297" s="33">
        <v>257310</v>
      </c>
      <c r="D297" s="34">
        <f>'KOTIS-from World'!C171</f>
        <v>283259</v>
      </c>
      <c r="E297" s="34">
        <f>'KOTIS-from World'!D171</f>
        <v>286131</v>
      </c>
      <c r="F297" s="34">
        <f>'KOTIS-from World'!E171</f>
        <v>316765</v>
      </c>
      <c r="G297" s="34">
        <f>'KOTIS-from World'!F171</f>
        <v>353715</v>
      </c>
      <c r="H297" s="34">
        <f>'KOTIS-from World'!G171</f>
        <v>389446</v>
      </c>
      <c r="I297" s="34">
        <f>'KOTIS-from World'!H171</f>
        <v>33277</v>
      </c>
      <c r="J297" s="35">
        <f>'KOTIS-from World'!I171</f>
        <v>32231</v>
      </c>
      <c r="K297" s="422">
        <f t="shared" si="390"/>
        <v>-3.1433121976139677E-2</v>
      </c>
      <c r="L297" s="33">
        <v>20318</v>
      </c>
      <c r="M297" s="34">
        <f>'KOTIS-from the U.S.'!C171</f>
        <v>17993</v>
      </c>
      <c r="N297" s="34">
        <f>'KOTIS-from the U.S.'!D171</f>
        <v>17826</v>
      </c>
      <c r="O297" s="34">
        <f>'KOTIS-from the U.S.'!E171</f>
        <v>14472</v>
      </c>
      <c r="P297" s="34">
        <f>'KOTIS-from the U.S.'!F171</f>
        <v>19558</v>
      </c>
      <c r="Q297" s="34">
        <f>'KOTIS-from the U.S.'!G171</f>
        <v>20401</v>
      </c>
      <c r="R297" s="34">
        <f>'KOTIS-from the U.S.'!H171</f>
        <v>653</v>
      </c>
      <c r="S297" s="35">
        <f>'KOTIS-from the U.S.'!I171</f>
        <v>771</v>
      </c>
      <c r="T297" s="422">
        <f t="shared" si="391"/>
        <v>0.18070444104134761</v>
      </c>
    </row>
    <row r="298" spans="1:20" ht="13.15" customHeight="1">
      <c r="A298" s="60" t="s">
        <v>405</v>
      </c>
      <c r="B298" s="61" t="s">
        <v>406</v>
      </c>
      <c r="C298" s="33">
        <v>852</v>
      </c>
      <c r="D298" s="34">
        <f>'KOTIS-from World'!C172</f>
        <v>1280</v>
      </c>
      <c r="E298" s="34">
        <f>'KOTIS-from World'!D172</f>
        <v>1374</v>
      </c>
      <c r="F298" s="34">
        <f>'KOTIS-from World'!E172</f>
        <v>1682</v>
      </c>
      <c r="G298" s="34">
        <f>'KOTIS-from World'!F172</f>
        <v>1582</v>
      </c>
      <c r="H298" s="34">
        <f>'KOTIS-from World'!G172</f>
        <v>1367</v>
      </c>
      <c r="I298" s="34">
        <f>'KOTIS-from World'!H172</f>
        <v>101</v>
      </c>
      <c r="J298" s="35">
        <f>'KOTIS-from World'!I172</f>
        <v>225</v>
      </c>
      <c r="K298" s="422">
        <f t="shared" si="390"/>
        <v>1.2277227722772277</v>
      </c>
      <c r="L298" s="33">
        <v>40</v>
      </c>
      <c r="M298" s="34">
        <f>'KOTIS-from the U.S.'!C172</f>
        <v>48</v>
      </c>
      <c r="N298" s="34">
        <f>'KOTIS-from the U.S.'!D172</f>
        <v>23</v>
      </c>
      <c r="O298" s="34">
        <f>'KOTIS-from the U.S.'!E172</f>
        <v>22</v>
      </c>
      <c r="P298" s="34">
        <f>'KOTIS-from the U.S.'!F172</f>
        <v>50</v>
      </c>
      <c r="Q298" s="34">
        <f>'KOTIS-from the U.S.'!G172</f>
        <v>33</v>
      </c>
      <c r="R298" s="34">
        <f>'KOTIS-from the U.S.'!H172</f>
        <v>4</v>
      </c>
      <c r="S298" s="35">
        <f>'KOTIS-from the U.S.'!I172</f>
        <v>2</v>
      </c>
      <c r="T298" s="422">
        <f t="shared" si="391"/>
        <v>-0.5</v>
      </c>
    </row>
    <row r="299" spans="1:20" ht="13.15" customHeight="1">
      <c r="A299" s="60" t="s">
        <v>407</v>
      </c>
      <c r="B299" s="61" t="s">
        <v>408</v>
      </c>
      <c r="C299" s="33">
        <v>24740</v>
      </c>
      <c r="D299" s="34">
        <f>'KOTIS-from World'!C173</f>
        <v>26558</v>
      </c>
      <c r="E299" s="34">
        <f>'KOTIS-from World'!D173</f>
        <v>25132</v>
      </c>
      <c r="F299" s="34">
        <f>'KOTIS-from World'!E173</f>
        <v>28040</v>
      </c>
      <c r="G299" s="34">
        <f>'KOTIS-from World'!F173</f>
        <v>32994</v>
      </c>
      <c r="H299" s="34">
        <f>'KOTIS-from World'!G173</f>
        <v>35695</v>
      </c>
      <c r="I299" s="34">
        <f>'KOTIS-from World'!H173</f>
        <v>3318</v>
      </c>
      <c r="J299" s="35">
        <f>'KOTIS-from World'!I173</f>
        <v>3475</v>
      </c>
      <c r="K299" s="422">
        <f t="shared" si="390"/>
        <v>4.7317661241711877E-2</v>
      </c>
      <c r="L299" s="33">
        <v>4933</v>
      </c>
      <c r="M299" s="34">
        <f>'KOTIS-from the U.S.'!C173</f>
        <v>4876</v>
      </c>
      <c r="N299" s="34">
        <f>'KOTIS-from the U.S.'!D173</f>
        <v>3921</v>
      </c>
      <c r="O299" s="34">
        <f>'KOTIS-from the U.S.'!E173</f>
        <v>3809</v>
      </c>
      <c r="P299" s="34">
        <f>'KOTIS-from the U.S.'!F173</f>
        <v>5321</v>
      </c>
      <c r="Q299" s="34">
        <f>'KOTIS-from the U.S.'!G173</f>
        <v>4149</v>
      </c>
      <c r="R299" s="34">
        <f>'KOTIS-from the U.S.'!H173</f>
        <v>460</v>
      </c>
      <c r="S299" s="35">
        <f>'KOTIS-from the U.S.'!I173</f>
        <v>303</v>
      </c>
      <c r="T299" s="422">
        <f t="shared" si="391"/>
        <v>-0.34130434782608693</v>
      </c>
    </row>
    <row r="300" spans="1:20" ht="13.15" customHeight="1">
      <c r="A300" s="60" t="s">
        <v>409</v>
      </c>
      <c r="B300" s="61" t="s">
        <v>410</v>
      </c>
      <c r="C300" s="33">
        <v>331051</v>
      </c>
      <c r="D300" s="34">
        <f>'KOTIS-from World'!C174</f>
        <v>363359</v>
      </c>
      <c r="E300" s="34">
        <f>'KOTIS-from World'!D174</f>
        <v>362915</v>
      </c>
      <c r="F300" s="34">
        <f>'KOTIS-from World'!E174</f>
        <v>360598</v>
      </c>
      <c r="G300" s="34">
        <f>'KOTIS-from World'!F174</f>
        <v>412124</v>
      </c>
      <c r="H300" s="34">
        <f>'KOTIS-from World'!G174</f>
        <v>453791</v>
      </c>
      <c r="I300" s="34">
        <f>'KOTIS-from World'!H174</f>
        <v>39269</v>
      </c>
      <c r="J300" s="35">
        <f>'KOTIS-from World'!I174</f>
        <v>43023</v>
      </c>
      <c r="K300" s="422">
        <f t="shared" si="390"/>
        <v>9.5597035829789401E-2</v>
      </c>
      <c r="L300" s="33">
        <v>50671</v>
      </c>
      <c r="M300" s="34">
        <f>'KOTIS-from the U.S.'!C174</f>
        <v>54601</v>
      </c>
      <c r="N300" s="34">
        <f>'KOTIS-from the U.S.'!D174</f>
        <v>55947</v>
      </c>
      <c r="O300" s="34">
        <f>'KOTIS-from the U.S.'!E174</f>
        <v>57295</v>
      </c>
      <c r="P300" s="34">
        <f>'KOTIS-from the U.S.'!F174</f>
        <v>72612</v>
      </c>
      <c r="Q300" s="34">
        <f>'KOTIS-from the U.S.'!G174</f>
        <v>78647</v>
      </c>
      <c r="R300" s="34">
        <f>'KOTIS-from the U.S.'!H174</f>
        <v>8774</v>
      </c>
      <c r="S300" s="35">
        <f>'KOTIS-from the U.S.'!I174</f>
        <v>6781</v>
      </c>
      <c r="T300" s="422">
        <f t="shared" si="391"/>
        <v>-0.2271483929792569</v>
      </c>
    </row>
    <row r="301" spans="1:20" ht="13.15" customHeight="1">
      <c r="A301" s="60" t="s">
        <v>411</v>
      </c>
      <c r="B301" s="61" t="s">
        <v>412</v>
      </c>
      <c r="C301" s="33">
        <v>186684</v>
      </c>
      <c r="D301" s="34">
        <f>'KOTIS-from World'!C175</f>
        <v>217225</v>
      </c>
      <c r="E301" s="34">
        <f>'KOTIS-from World'!D175</f>
        <v>235424</v>
      </c>
      <c r="F301" s="34">
        <f>'KOTIS-from World'!E175</f>
        <v>242984</v>
      </c>
      <c r="G301" s="34">
        <f>'KOTIS-from World'!F175</f>
        <v>220575</v>
      </c>
      <c r="H301" s="34">
        <f>'KOTIS-from World'!G175</f>
        <v>215210</v>
      </c>
      <c r="I301" s="34">
        <f>'KOTIS-from World'!H175</f>
        <v>18248</v>
      </c>
      <c r="J301" s="35">
        <f>'KOTIS-from World'!I175</f>
        <v>17372</v>
      </c>
      <c r="K301" s="422">
        <f t="shared" si="390"/>
        <v>-4.8005260850504168E-2</v>
      </c>
      <c r="L301" s="33">
        <v>67193</v>
      </c>
      <c r="M301" s="34">
        <f>'KOTIS-from the U.S.'!C175</f>
        <v>64988</v>
      </c>
      <c r="N301" s="34">
        <f>'KOTIS-from the U.S.'!D175</f>
        <v>61352</v>
      </c>
      <c r="O301" s="34">
        <f>'KOTIS-from the U.S.'!E175</f>
        <v>53495</v>
      </c>
      <c r="P301" s="34">
        <f>'KOTIS-from the U.S.'!F175</f>
        <v>45656</v>
      </c>
      <c r="Q301" s="34">
        <f>'KOTIS-from the U.S.'!G175</f>
        <v>38956</v>
      </c>
      <c r="R301" s="34">
        <f>'KOTIS-from the U.S.'!H175</f>
        <v>2913</v>
      </c>
      <c r="S301" s="35">
        <f>'KOTIS-from the U.S.'!I175</f>
        <v>2132</v>
      </c>
      <c r="T301" s="422">
        <f t="shared" si="391"/>
        <v>-0.26810847923103331</v>
      </c>
    </row>
    <row r="302" spans="1:20" s="40" customFormat="1" ht="13.15" customHeight="1">
      <c r="A302" s="36"/>
      <c r="B302" s="37" t="s">
        <v>413</v>
      </c>
      <c r="C302" s="38">
        <f t="shared" ref="C302:H302" si="392">SUM(C293:C301)</f>
        <v>1045325</v>
      </c>
      <c r="D302" s="38">
        <f t="shared" si="392"/>
        <v>1146944</v>
      </c>
      <c r="E302" s="38">
        <f t="shared" si="392"/>
        <v>1181692</v>
      </c>
      <c r="F302" s="38">
        <f t="shared" si="392"/>
        <v>1210407</v>
      </c>
      <c r="G302" s="38">
        <f t="shared" si="392"/>
        <v>1306130</v>
      </c>
      <c r="H302" s="38">
        <f t="shared" si="392"/>
        <v>1456372</v>
      </c>
      <c r="I302" s="39">
        <f t="shared" ref="I302:J302" si="393">SUM(I293:I301)</f>
        <v>121307</v>
      </c>
      <c r="J302" s="39">
        <f t="shared" si="393"/>
        <v>131541</v>
      </c>
      <c r="K302" s="423">
        <f>(J302-I302)/I302</f>
        <v>8.4364463716026281E-2</v>
      </c>
      <c r="L302" s="38">
        <f t="shared" ref="L302:Q302" si="394">SUM(L293:L301)</f>
        <v>267932</v>
      </c>
      <c r="M302" s="38">
        <f t="shared" si="394"/>
        <v>268539</v>
      </c>
      <c r="N302" s="38">
        <f t="shared" si="394"/>
        <v>273158</v>
      </c>
      <c r="O302" s="38">
        <f t="shared" si="394"/>
        <v>260669</v>
      </c>
      <c r="P302" s="38">
        <f t="shared" si="394"/>
        <v>280938</v>
      </c>
      <c r="Q302" s="38">
        <f t="shared" si="394"/>
        <v>303254</v>
      </c>
      <c r="R302" s="39">
        <f t="shared" ref="R302:S302" si="395">SUM(R293:R301)</f>
        <v>24627</v>
      </c>
      <c r="S302" s="39">
        <f t="shared" si="395"/>
        <v>24919</v>
      </c>
      <c r="T302" s="423">
        <f>(S302-R302)/R302</f>
        <v>1.1856905022942298E-2</v>
      </c>
    </row>
    <row r="303" spans="1:20" s="40" customFormat="1" ht="13.15" customHeight="1">
      <c r="A303" s="23"/>
      <c r="B303" s="41" t="s">
        <v>28</v>
      </c>
      <c r="C303" s="42"/>
      <c r="D303" s="42">
        <f>(D302-C302)/C302</f>
        <v>9.7212828546145935E-2</v>
      </c>
      <c r="E303" s="42">
        <f t="shared" ref="E303:H303" si="396">(E302-D302)/D302</f>
        <v>3.0296160928519614E-2</v>
      </c>
      <c r="F303" s="42">
        <f t="shared" si="396"/>
        <v>2.4299902174170596E-2</v>
      </c>
      <c r="G303" s="42">
        <f t="shared" si="396"/>
        <v>7.9083316603423479E-2</v>
      </c>
      <c r="H303" s="42">
        <f t="shared" si="396"/>
        <v>0.11502836624225767</v>
      </c>
      <c r="I303" s="43"/>
      <c r="J303" s="43"/>
      <c r="K303" s="424"/>
      <c r="L303" s="45"/>
      <c r="M303" s="45">
        <f t="shared" ref="M303" si="397">IF(L302&gt;0,(M302-L302)/L302,"n/a")</f>
        <v>2.2655002015436751E-3</v>
      </c>
      <c r="N303" s="45">
        <f t="shared" ref="N303" si="398">IF(M302&gt;0,(N302-M302)/M302,"n/a")</f>
        <v>1.7200481121922701E-2</v>
      </c>
      <c r="O303" s="45">
        <f t="shared" ref="O303" si="399">IF(N302&gt;0,(O302-N302)/N302,"n/a")</f>
        <v>-4.5720791629752747E-2</v>
      </c>
      <c r="P303" s="45">
        <f t="shared" ref="P303" si="400">IF(O302&gt;0,(P302-O302)/O302,"n/a")</f>
        <v>7.7757615980419609E-2</v>
      </c>
      <c r="Q303" s="45">
        <f t="shared" ref="Q303" si="401">IF(P302&gt;0,(Q302-P302)/P302,"n/a")</f>
        <v>7.943389644690288E-2</v>
      </c>
      <c r="R303" s="65"/>
      <c r="S303" s="66"/>
      <c r="T303" s="424"/>
    </row>
    <row r="304" spans="1:20" s="22" customFormat="1" ht="13.15" customHeight="1">
      <c r="A304" s="49"/>
      <c r="B304" s="50" t="s">
        <v>29</v>
      </c>
      <c r="C304" s="51"/>
      <c r="D304" s="52"/>
      <c r="E304" s="52"/>
      <c r="F304" s="52"/>
      <c r="G304" s="52"/>
      <c r="H304" s="52"/>
      <c r="I304" s="53"/>
      <c r="J304" s="53"/>
      <c r="K304" s="424"/>
      <c r="L304" s="54">
        <f>L302/C302</f>
        <v>0.25631454332384668</v>
      </c>
      <c r="M304" s="54">
        <f t="shared" ref="M304" si="402">M302/D302</f>
        <v>0.23413436052675632</v>
      </c>
      <c r="N304" s="54">
        <f t="shared" ref="N304" si="403">N302/E302</f>
        <v>0.2311583729093537</v>
      </c>
      <c r="O304" s="54">
        <f t="shared" ref="O304" si="404">O302/F302</f>
        <v>0.21535648752857509</v>
      </c>
      <c r="P304" s="54">
        <f t="shared" ref="P304" si="405">P302/G302</f>
        <v>0.2150919127498794</v>
      </c>
      <c r="Q304" s="54">
        <f t="shared" ref="Q304" si="406">Q302/H302</f>
        <v>0.20822564564548068</v>
      </c>
      <c r="R304" s="55">
        <f t="shared" ref="R304" si="407">R302/I302</f>
        <v>0.20301384091602298</v>
      </c>
      <c r="S304" s="55">
        <f t="shared" ref="S304" si="408">S302/J302</f>
        <v>0.18943903421746833</v>
      </c>
      <c r="T304" s="424"/>
    </row>
    <row r="305" spans="1:20" ht="13.15" customHeight="1">
      <c r="A305" s="67"/>
      <c r="B305" s="61"/>
      <c r="C305" s="62"/>
      <c r="D305" s="62"/>
      <c r="E305" s="62"/>
      <c r="F305" s="62"/>
      <c r="G305" s="62"/>
      <c r="H305" s="62"/>
      <c r="I305" s="68"/>
      <c r="J305" s="68"/>
      <c r="K305" s="425"/>
      <c r="L305" s="62"/>
      <c r="M305" s="62"/>
      <c r="N305" s="62"/>
      <c r="O305" s="62"/>
      <c r="P305" s="62"/>
      <c r="Q305" s="62"/>
      <c r="R305" s="68"/>
      <c r="S305" s="68"/>
      <c r="T305" s="425"/>
    </row>
    <row r="306" spans="1:20" ht="13.15" customHeight="1">
      <c r="A306" s="67" t="s">
        <v>414</v>
      </c>
      <c r="B306" s="61"/>
      <c r="C306" s="62"/>
      <c r="D306" s="62"/>
      <c r="E306" s="62"/>
      <c r="F306" s="62"/>
      <c r="G306" s="62"/>
      <c r="H306" s="62"/>
      <c r="I306" s="68"/>
      <c r="J306" s="68"/>
      <c r="K306" s="425"/>
      <c r="L306" s="62"/>
      <c r="M306" s="62"/>
      <c r="N306" s="62"/>
      <c r="O306" s="62"/>
      <c r="P306" s="62"/>
      <c r="Q306" s="62"/>
      <c r="R306" s="68"/>
      <c r="S306" s="68"/>
      <c r="T306" s="425"/>
    </row>
    <row r="307" spans="1:20" ht="13.15" customHeight="1">
      <c r="A307" s="60" t="s">
        <v>415</v>
      </c>
      <c r="B307" s="61" t="s">
        <v>416</v>
      </c>
      <c r="C307" s="33">
        <v>105370</v>
      </c>
      <c r="D307" s="34">
        <f>'KOTIS-from World'!C176</f>
        <v>110208</v>
      </c>
      <c r="E307" s="34">
        <f>'KOTIS-from World'!D176</f>
        <v>122854</v>
      </c>
      <c r="F307" s="34">
        <f>'KOTIS-from World'!E176</f>
        <v>141065</v>
      </c>
      <c r="G307" s="34">
        <f>'KOTIS-from World'!F176</f>
        <v>165861</v>
      </c>
      <c r="H307" s="34">
        <f>'KOTIS-from World'!G176</f>
        <v>162881</v>
      </c>
      <c r="I307" s="34">
        <f>'KOTIS-from World'!H176</f>
        <v>12321</v>
      </c>
      <c r="J307" s="35">
        <f>'KOTIS-from World'!I176</f>
        <v>13844</v>
      </c>
      <c r="K307" s="422">
        <f t="shared" ref="K307:K312" si="409">IF(I307&gt;0, (J307-I307)/I307, "n/a ")</f>
        <v>0.12361009658306955</v>
      </c>
      <c r="L307" s="33">
        <v>27419</v>
      </c>
      <c r="M307" s="34">
        <f>'KOTIS-from the U.S.'!C176</f>
        <v>26237</v>
      </c>
      <c r="N307" s="34">
        <f>'KOTIS-from the U.S.'!D176</f>
        <v>24423</v>
      </c>
      <c r="O307" s="34">
        <f>'KOTIS-from the U.S.'!E176</f>
        <v>27439</v>
      </c>
      <c r="P307" s="34">
        <f>'KOTIS-from the U.S.'!F176</f>
        <v>35178</v>
      </c>
      <c r="Q307" s="34">
        <f>'KOTIS-from the U.S.'!G176</f>
        <v>29732</v>
      </c>
      <c r="R307" s="34">
        <f>'KOTIS-from the U.S.'!H176</f>
        <v>2118</v>
      </c>
      <c r="S307" s="35">
        <f>'KOTIS-from the U.S.'!I176</f>
        <v>2842</v>
      </c>
      <c r="T307" s="422">
        <f t="shared" ref="T307:T312" si="410">IF(R307&gt;0, (S307-R307)/R307, "n/a ")</f>
        <v>0.34183191690273845</v>
      </c>
    </row>
    <row r="308" spans="1:20" ht="13.15" customHeight="1">
      <c r="A308" s="60" t="s">
        <v>417</v>
      </c>
      <c r="B308" s="61" t="s">
        <v>418</v>
      </c>
      <c r="C308" s="33">
        <v>34412</v>
      </c>
      <c r="D308" s="34">
        <f>'KOTIS-from World'!C177</f>
        <v>38620</v>
      </c>
      <c r="E308" s="34">
        <f>'KOTIS-from World'!D177</f>
        <v>39334</v>
      </c>
      <c r="F308" s="34">
        <f>'KOTIS-from World'!E177</f>
        <v>41078</v>
      </c>
      <c r="G308" s="34">
        <f>'KOTIS-from World'!F177</f>
        <v>50165</v>
      </c>
      <c r="H308" s="34">
        <f>'KOTIS-from World'!G177</f>
        <v>55698</v>
      </c>
      <c r="I308" s="34">
        <f>'KOTIS-from World'!H177</f>
        <v>3521</v>
      </c>
      <c r="J308" s="35">
        <f>'KOTIS-from World'!I177</f>
        <v>3287</v>
      </c>
      <c r="K308" s="422">
        <f t="shared" si="409"/>
        <v>-6.6458392502130079E-2</v>
      </c>
      <c r="L308" s="33">
        <v>5045</v>
      </c>
      <c r="M308" s="34">
        <f>'KOTIS-from the U.S.'!C177</f>
        <v>6459</v>
      </c>
      <c r="N308" s="34">
        <f>'KOTIS-from the U.S.'!D177</f>
        <v>7685</v>
      </c>
      <c r="O308" s="34">
        <f>'KOTIS-from the U.S.'!E177</f>
        <v>8748</v>
      </c>
      <c r="P308" s="34">
        <f>'KOTIS-from the U.S.'!F177</f>
        <v>12885</v>
      </c>
      <c r="Q308" s="34">
        <f>'KOTIS-from the U.S.'!G177</f>
        <v>14283</v>
      </c>
      <c r="R308" s="34">
        <f>'KOTIS-from the U.S.'!H177</f>
        <v>670</v>
      </c>
      <c r="S308" s="35">
        <f>'KOTIS-from the U.S.'!I177</f>
        <v>338</v>
      </c>
      <c r="T308" s="422">
        <f t="shared" si="410"/>
        <v>-0.4955223880597015</v>
      </c>
    </row>
    <row r="309" spans="1:20" ht="13.15" customHeight="1">
      <c r="A309" s="60" t="s">
        <v>419</v>
      </c>
      <c r="B309" s="61" t="s">
        <v>420</v>
      </c>
      <c r="C309" s="33">
        <v>222593</v>
      </c>
      <c r="D309" s="34">
        <f>'KOTIS-from World'!C178</f>
        <v>250486</v>
      </c>
      <c r="E309" s="34">
        <f>'KOTIS-from World'!D178</f>
        <v>243635</v>
      </c>
      <c r="F309" s="34">
        <f>'KOTIS-from World'!E178</f>
        <v>256549</v>
      </c>
      <c r="G309" s="34">
        <f>'KOTIS-from World'!F178</f>
        <v>296974</v>
      </c>
      <c r="H309" s="34">
        <f>'KOTIS-from World'!G178</f>
        <v>304962</v>
      </c>
      <c r="I309" s="34">
        <f>'KOTIS-from World'!H178</f>
        <v>25381</v>
      </c>
      <c r="J309" s="35">
        <f>'KOTIS-from World'!I178</f>
        <v>24899</v>
      </c>
      <c r="K309" s="422">
        <f t="shared" si="409"/>
        <v>-1.8990583507348016E-2</v>
      </c>
      <c r="L309" s="33">
        <v>32914</v>
      </c>
      <c r="M309" s="34">
        <f>'KOTIS-from the U.S.'!C178</f>
        <v>34097</v>
      </c>
      <c r="N309" s="34">
        <f>'KOTIS-from the U.S.'!D178</f>
        <v>35704</v>
      </c>
      <c r="O309" s="34">
        <f>'KOTIS-from the U.S.'!E178</f>
        <v>37965</v>
      </c>
      <c r="P309" s="34">
        <f>'KOTIS-from the U.S.'!F178</f>
        <v>46861</v>
      </c>
      <c r="Q309" s="34">
        <f>'KOTIS-from the U.S.'!G178</f>
        <v>45331</v>
      </c>
      <c r="R309" s="34">
        <f>'KOTIS-from the U.S.'!H178</f>
        <v>3400</v>
      </c>
      <c r="S309" s="35">
        <f>'KOTIS-from the U.S.'!I178</f>
        <v>2789</v>
      </c>
      <c r="T309" s="422">
        <f t="shared" si="410"/>
        <v>-0.17970588235294119</v>
      </c>
    </row>
    <row r="310" spans="1:20" ht="13.15" customHeight="1">
      <c r="A310" s="60" t="s">
        <v>421</v>
      </c>
      <c r="B310" s="61" t="s">
        <v>422</v>
      </c>
      <c r="C310" s="33">
        <v>17063</v>
      </c>
      <c r="D310" s="34">
        <f>'KOTIS-from World'!C179</f>
        <v>21090</v>
      </c>
      <c r="E310" s="34">
        <f>'KOTIS-from World'!D179</f>
        <v>14030</v>
      </c>
      <c r="F310" s="34">
        <f>'KOTIS-from World'!E179</f>
        <v>13467</v>
      </c>
      <c r="G310" s="34">
        <f>'KOTIS-from World'!F179</f>
        <v>14692</v>
      </c>
      <c r="H310" s="34">
        <f>'KOTIS-from World'!G179</f>
        <v>21539</v>
      </c>
      <c r="I310" s="34">
        <f>'KOTIS-from World'!H179</f>
        <v>1534</v>
      </c>
      <c r="J310" s="35">
        <f>'KOTIS-from World'!I179</f>
        <v>1570</v>
      </c>
      <c r="K310" s="422">
        <f t="shared" si="409"/>
        <v>2.3468057366362451E-2</v>
      </c>
      <c r="L310" s="33">
        <v>4582</v>
      </c>
      <c r="M310" s="34">
        <f>'KOTIS-from the U.S.'!C179</f>
        <v>4837</v>
      </c>
      <c r="N310" s="34">
        <f>'KOTIS-from the U.S.'!D179</f>
        <v>3155</v>
      </c>
      <c r="O310" s="34">
        <f>'KOTIS-from the U.S.'!E179</f>
        <v>3451</v>
      </c>
      <c r="P310" s="34">
        <f>'KOTIS-from the U.S.'!F179</f>
        <v>3231</v>
      </c>
      <c r="Q310" s="34">
        <f>'KOTIS-from the U.S.'!G179</f>
        <v>4512</v>
      </c>
      <c r="R310" s="34">
        <f>'KOTIS-from the U.S.'!H179</f>
        <v>333</v>
      </c>
      <c r="S310" s="35">
        <f>'KOTIS-from the U.S.'!I179</f>
        <v>98</v>
      </c>
      <c r="T310" s="422">
        <f t="shared" si="410"/>
        <v>-0.70570570570570568</v>
      </c>
    </row>
    <row r="311" spans="1:20" ht="13.15" customHeight="1">
      <c r="A311" s="60" t="s">
        <v>423</v>
      </c>
      <c r="B311" s="61" t="s">
        <v>424</v>
      </c>
      <c r="C311" s="33">
        <v>35015</v>
      </c>
      <c r="D311" s="34">
        <f>'KOTIS-from World'!C180</f>
        <v>38533</v>
      </c>
      <c r="E311" s="34">
        <f>'KOTIS-from World'!D180</f>
        <v>37827</v>
      </c>
      <c r="F311" s="34">
        <f>'KOTIS-from World'!E180</f>
        <v>44988</v>
      </c>
      <c r="G311" s="34">
        <f>'KOTIS-from World'!F180</f>
        <v>51811</v>
      </c>
      <c r="H311" s="34">
        <f>'KOTIS-from World'!G180</f>
        <v>55489</v>
      </c>
      <c r="I311" s="34">
        <f>'KOTIS-from World'!H180</f>
        <v>3219</v>
      </c>
      <c r="J311" s="35">
        <f>'KOTIS-from World'!I180</f>
        <v>4093</v>
      </c>
      <c r="K311" s="422">
        <f t="shared" si="409"/>
        <v>0.27151289220254737</v>
      </c>
      <c r="L311" s="33">
        <v>4674</v>
      </c>
      <c r="M311" s="34">
        <f>'KOTIS-from the U.S.'!C180</f>
        <v>5833</v>
      </c>
      <c r="N311" s="34">
        <f>'KOTIS-from the U.S.'!D180</f>
        <v>8204</v>
      </c>
      <c r="O311" s="34">
        <f>'KOTIS-from the U.S.'!E180</f>
        <v>14940</v>
      </c>
      <c r="P311" s="34">
        <f>'KOTIS-from the U.S.'!F180</f>
        <v>19315</v>
      </c>
      <c r="Q311" s="34">
        <f>'KOTIS-from the U.S.'!G180</f>
        <v>19479</v>
      </c>
      <c r="R311" s="34">
        <f>'KOTIS-from the U.S.'!H180</f>
        <v>995</v>
      </c>
      <c r="S311" s="35">
        <f>'KOTIS-from the U.S.'!I180</f>
        <v>1324</v>
      </c>
      <c r="T311" s="422">
        <f t="shared" si="410"/>
        <v>0.33065326633165831</v>
      </c>
    </row>
    <row r="312" spans="1:20" ht="13.15" customHeight="1">
      <c r="A312" s="60" t="s">
        <v>425</v>
      </c>
      <c r="B312" s="61" t="s">
        <v>426</v>
      </c>
      <c r="C312" s="33">
        <v>1214313</v>
      </c>
      <c r="D312" s="34">
        <f>'KOTIS-from World'!C181</f>
        <v>1421320</v>
      </c>
      <c r="E312" s="34">
        <f>'KOTIS-from World'!D181</f>
        <v>1758171</v>
      </c>
      <c r="F312" s="34">
        <f>'KOTIS-from World'!E181</f>
        <v>1960319</v>
      </c>
      <c r="G312" s="34">
        <f>'KOTIS-from World'!F181</f>
        <v>2232666</v>
      </c>
      <c r="H312" s="34">
        <f>'KOTIS-from World'!G181</f>
        <v>2349657</v>
      </c>
      <c r="I312" s="34">
        <f>'KOTIS-from World'!H181</f>
        <v>193086</v>
      </c>
      <c r="J312" s="35">
        <f>'KOTIS-from World'!I181</f>
        <v>195354</v>
      </c>
      <c r="K312" s="422">
        <f t="shared" si="409"/>
        <v>1.1746061340542556E-2</v>
      </c>
      <c r="L312" s="33">
        <v>700692</v>
      </c>
      <c r="M312" s="34">
        <f>'KOTIS-from the U.S.'!C181</f>
        <v>805034</v>
      </c>
      <c r="N312" s="34">
        <f>'KOTIS-from the U.S.'!D181</f>
        <v>1020076</v>
      </c>
      <c r="O312" s="34">
        <f>'KOTIS-from the U.S.'!E181</f>
        <v>1111633</v>
      </c>
      <c r="P312" s="34">
        <f>'KOTIS-from the U.S.'!F181</f>
        <v>1245877</v>
      </c>
      <c r="Q312" s="34">
        <f>'KOTIS-from the U.S.'!G181</f>
        <v>1196900</v>
      </c>
      <c r="R312" s="34">
        <f>'KOTIS-from the U.S.'!H181</f>
        <v>100117</v>
      </c>
      <c r="S312" s="35">
        <f>'KOTIS-from the U.S.'!I181</f>
        <v>112313</v>
      </c>
      <c r="T312" s="422">
        <f t="shared" si="410"/>
        <v>0.12181747355593955</v>
      </c>
    </row>
    <row r="313" spans="1:20" s="40" customFormat="1" ht="13.15" customHeight="1">
      <c r="A313" s="36"/>
      <c r="B313" s="37" t="s">
        <v>427</v>
      </c>
      <c r="C313" s="38">
        <f t="shared" ref="C313:H313" si="411">SUM(C307:C312)</f>
        <v>1628766</v>
      </c>
      <c r="D313" s="38">
        <f t="shared" si="411"/>
        <v>1880257</v>
      </c>
      <c r="E313" s="38">
        <f t="shared" si="411"/>
        <v>2215851</v>
      </c>
      <c r="F313" s="38">
        <f t="shared" si="411"/>
        <v>2457466</v>
      </c>
      <c r="G313" s="38">
        <f t="shared" si="411"/>
        <v>2812169</v>
      </c>
      <c r="H313" s="38">
        <f t="shared" si="411"/>
        <v>2950226</v>
      </c>
      <c r="I313" s="39">
        <f t="shared" ref="I313:J313" si="412">SUM(I307:I312)</f>
        <v>239062</v>
      </c>
      <c r="J313" s="39">
        <f t="shared" si="412"/>
        <v>243047</v>
      </c>
      <c r="K313" s="423">
        <f>(J313-I313)/I313</f>
        <v>1.6669315909680335E-2</v>
      </c>
      <c r="L313" s="38">
        <f t="shared" ref="L313:S313" si="413">SUM(L307:L312)</f>
        <v>775326</v>
      </c>
      <c r="M313" s="38">
        <f t="shared" si="413"/>
        <v>882497</v>
      </c>
      <c r="N313" s="38">
        <f t="shared" si="413"/>
        <v>1099247</v>
      </c>
      <c r="O313" s="38">
        <f t="shared" si="413"/>
        <v>1204176</v>
      </c>
      <c r="P313" s="38">
        <f t="shared" si="413"/>
        <v>1363347</v>
      </c>
      <c r="Q313" s="38">
        <f t="shared" si="413"/>
        <v>1310237</v>
      </c>
      <c r="R313" s="39">
        <f t="shared" si="413"/>
        <v>107633</v>
      </c>
      <c r="S313" s="39">
        <f t="shared" si="413"/>
        <v>119704</v>
      </c>
      <c r="T313" s="423">
        <f>(S313-R313)/R313</f>
        <v>0.1121496195404755</v>
      </c>
    </row>
    <row r="314" spans="1:20" s="40" customFormat="1" ht="13.15" customHeight="1">
      <c r="A314" s="23"/>
      <c r="B314" s="41" t="s">
        <v>28</v>
      </c>
      <c r="C314" s="42"/>
      <c r="D314" s="42">
        <f>(D313-C313)/C313</f>
        <v>0.15440585080975414</v>
      </c>
      <c r="E314" s="42">
        <f t="shared" ref="E314:H314" si="414">(E313-D313)/D313</f>
        <v>0.17848304779612575</v>
      </c>
      <c r="F314" s="42">
        <f t="shared" si="414"/>
        <v>0.10903937132957045</v>
      </c>
      <c r="G314" s="42">
        <f t="shared" si="414"/>
        <v>0.14433689011363737</v>
      </c>
      <c r="H314" s="42">
        <f t="shared" si="414"/>
        <v>4.9092710999943459E-2</v>
      </c>
      <c r="I314" s="43"/>
      <c r="J314" s="43"/>
      <c r="K314" s="424"/>
      <c r="L314" s="45"/>
      <c r="M314" s="45">
        <f t="shared" ref="M314" si="415">IF(L313&gt;0,(M313-L313)/L313,"n/a")</f>
        <v>0.13822701676456098</v>
      </c>
      <c r="N314" s="45">
        <f t="shared" ref="N314" si="416">IF(M313&gt;0,(N313-M313)/M313,"n/a")</f>
        <v>0.24560990009031192</v>
      </c>
      <c r="O314" s="45">
        <f t="shared" ref="O314" si="417">IF(N313&gt;0,(O313-N313)/N313,"n/a")</f>
        <v>9.5455343521519728E-2</v>
      </c>
      <c r="P314" s="45">
        <f t="shared" ref="P314" si="418">IF(O313&gt;0,(P313-O313)/O313,"n/a")</f>
        <v>0.13218250488300715</v>
      </c>
      <c r="Q314" s="45">
        <f t="shared" ref="Q314" si="419">IF(P313&gt;0,(Q313-P313)/P313,"n/a")</f>
        <v>-3.8955599711592133E-2</v>
      </c>
      <c r="R314" s="65"/>
      <c r="S314" s="66"/>
      <c r="T314" s="424"/>
    </row>
    <row r="315" spans="1:20" s="22" customFormat="1" ht="13.15" customHeight="1">
      <c r="A315" s="49"/>
      <c r="B315" s="50" t="s">
        <v>29</v>
      </c>
      <c r="C315" s="51"/>
      <c r="D315" s="52"/>
      <c r="E315" s="52"/>
      <c r="F315" s="52"/>
      <c r="G315" s="52"/>
      <c r="H315" s="52"/>
      <c r="I315" s="53"/>
      <c r="J315" s="53"/>
      <c r="K315" s="424"/>
      <c r="L315" s="54">
        <f>L313/C313</f>
        <v>0.4760204964985762</v>
      </c>
      <c r="M315" s="54">
        <f t="shared" ref="M315" si="420">M313/D313</f>
        <v>0.46934913684671831</v>
      </c>
      <c r="N315" s="54">
        <f t="shared" ref="N315" si="421">N313/E313</f>
        <v>0.49608344604398041</v>
      </c>
      <c r="O315" s="54">
        <f t="shared" ref="O315" si="422">O313/F313</f>
        <v>0.49000718626422501</v>
      </c>
      <c r="P315" s="54">
        <f t="shared" ref="P315" si="423">P313/G313</f>
        <v>0.4848026558859016</v>
      </c>
      <c r="Q315" s="54">
        <f t="shared" ref="Q315" si="424">Q313/H313</f>
        <v>0.44411411193583133</v>
      </c>
      <c r="R315" s="55">
        <f>R313/I313</f>
        <v>0.45023048414218908</v>
      </c>
      <c r="S315" s="55">
        <f t="shared" ref="S315" si="425">S313/J313</f>
        <v>0.49251379362839287</v>
      </c>
      <c r="T315" s="424"/>
    </row>
    <row r="316" spans="1:20" ht="13.15" customHeight="1">
      <c r="A316" s="67"/>
      <c r="B316" s="61"/>
      <c r="C316" s="62"/>
      <c r="D316" s="62"/>
      <c r="E316" s="62"/>
      <c r="F316" s="62"/>
      <c r="G316" s="62"/>
      <c r="H316" s="62"/>
      <c r="I316" s="68"/>
      <c r="J316" s="68"/>
      <c r="K316" s="425"/>
      <c r="L316" s="62"/>
      <c r="M316" s="62"/>
      <c r="N316" s="62"/>
      <c r="O316" s="62"/>
      <c r="P316" s="62"/>
      <c r="Q316" s="62"/>
      <c r="R316" s="68"/>
      <c r="S316" s="68"/>
      <c r="T316" s="425"/>
    </row>
    <row r="317" spans="1:20" ht="13.15" customHeight="1">
      <c r="A317" s="67" t="s">
        <v>428</v>
      </c>
      <c r="B317" s="61"/>
      <c r="C317" s="62"/>
      <c r="D317" s="62"/>
      <c r="E317" s="62"/>
      <c r="F317" s="62"/>
      <c r="G317" s="62"/>
      <c r="H317" s="62"/>
      <c r="I317" s="68"/>
      <c r="J317" s="68"/>
      <c r="K317" s="425"/>
      <c r="L317" s="62"/>
      <c r="M317" s="62"/>
      <c r="N317" s="62"/>
      <c r="O317" s="62"/>
      <c r="P317" s="62"/>
      <c r="Q317" s="62"/>
      <c r="R317" s="68"/>
      <c r="S317" s="68"/>
      <c r="T317" s="425"/>
    </row>
    <row r="318" spans="1:20" ht="13.15" customHeight="1">
      <c r="A318" s="60" t="s">
        <v>429</v>
      </c>
      <c r="B318" s="61" t="s">
        <v>430</v>
      </c>
      <c r="C318" s="33">
        <v>58856</v>
      </c>
      <c r="D318" s="34">
        <f>'KOTIS-from World'!C182</f>
        <v>66735</v>
      </c>
      <c r="E318" s="34">
        <f>'KOTIS-from World'!D182</f>
        <v>85574</v>
      </c>
      <c r="F318" s="34">
        <f>'KOTIS-from World'!E182</f>
        <v>67423</v>
      </c>
      <c r="G318" s="34">
        <f>'KOTIS-from World'!F182</f>
        <v>55592</v>
      </c>
      <c r="H318" s="34">
        <f>'KOTIS-from World'!G182</f>
        <v>75463</v>
      </c>
      <c r="I318" s="34">
        <f>'KOTIS-from World'!H182</f>
        <v>3867</v>
      </c>
      <c r="J318" s="35">
        <f>'KOTIS-from World'!I182</f>
        <v>6396</v>
      </c>
      <c r="K318" s="422">
        <f t="shared" ref="K318:K326" si="426">IF(I318&gt;0, (J318-I318)/I318, "n/a ")</f>
        <v>0.6539953452288596</v>
      </c>
      <c r="L318" s="33">
        <v>150</v>
      </c>
      <c r="M318" s="34">
        <f>'KOTIS-from the U.S.'!C182</f>
        <v>393</v>
      </c>
      <c r="N318" s="34">
        <f>'KOTIS-from the U.S.'!D182</f>
        <v>264</v>
      </c>
      <c r="O318" s="34">
        <f>'KOTIS-from the U.S.'!E182</f>
        <v>167</v>
      </c>
      <c r="P318" s="34">
        <f>'KOTIS-from the U.S.'!F182</f>
        <v>106</v>
      </c>
      <c r="Q318" s="34">
        <f>'KOTIS-from the U.S.'!G182</f>
        <v>196</v>
      </c>
      <c r="R318" s="34">
        <f>'KOTIS-from the U.S.'!H182</f>
        <v>3</v>
      </c>
      <c r="S318" s="35">
        <f>'KOTIS-from the U.S.'!I182</f>
        <v>6</v>
      </c>
      <c r="T318" s="422">
        <f t="shared" ref="T318:T326" si="427">IF(R318&gt;0, (S318-R318)/R318, "n/a ")</f>
        <v>1</v>
      </c>
    </row>
    <row r="319" spans="1:20" ht="13.15" customHeight="1">
      <c r="A319" s="60" t="s">
        <v>431</v>
      </c>
      <c r="B319" s="61" t="s">
        <v>432</v>
      </c>
      <c r="C319" s="33">
        <v>80610</v>
      </c>
      <c r="D319" s="34">
        <f>'KOTIS-from World'!C183</f>
        <v>96317</v>
      </c>
      <c r="E319" s="34">
        <f>'KOTIS-from World'!D183</f>
        <v>93606</v>
      </c>
      <c r="F319" s="34">
        <f>'KOTIS-from World'!E183</f>
        <v>88502</v>
      </c>
      <c r="G319" s="34">
        <f>'KOTIS-from World'!F183</f>
        <v>116912</v>
      </c>
      <c r="H319" s="34">
        <f>'KOTIS-from World'!G183</f>
        <v>135078</v>
      </c>
      <c r="I319" s="34">
        <f>'KOTIS-from World'!H183</f>
        <v>8921</v>
      </c>
      <c r="J319" s="35">
        <f>'KOTIS-from World'!I183</f>
        <v>11020</v>
      </c>
      <c r="K319" s="422">
        <f t="shared" si="426"/>
        <v>0.23528752382019952</v>
      </c>
      <c r="L319" s="33">
        <v>18646</v>
      </c>
      <c r="M319" s="34">
        <f>'KOTIS-from the U.S.'!C183</f>
        <v>23800</v>
      </c>
      <c r="N319" s="34">
        <f>'KOTIS-from the U.S.'!D183</f>
        <v>20942</v>
      </c>
      <c r="O319" s="34">
        <f>'KOTIS-from the U.S.'!E183</f>
        <v>19376</v>
      </c>
      <c r="P319" s="34">
        <f>'KOTIS-from the U.S.'!F183</f>
        <v>22941</v>
      </c>
      <c r="Q319" s="34">
        <f>'KOTIS-from the U.S.'!G183</f>
        <v>21020</v>
      </c>
      <c r="R319" s="34">
        <f>'KOTIS-from the U.S.'!H183</f>
        <v>1438</v>
      </c>
      <c r="S319" s="35">
        <f>'KOTIS-from the U.S.'!I183</f>
        <v>1362</v>
      </c>
      <c r="T319" s="422">
        <f t="shared" si="427"/>
        <v>-5.2851182197496523E-2</v>
      </c>
    </row>
    <row r="320" spans="1:20" ht="13.15" customHeight="1">
      <c r="A320" s="60" t="s">
        <v>433</v>
      </c>
      <c r="B320" s="61" t="s">
        <v>434</v>
      </c>
      <c r="C320" s="33">
        <v>263091</v>
      </c>
      <c r="D320" s="34">
        <f>'KOTIS-from World'!C184</f>
        <v>309683</v>
      </c>
      <c r="E320" s="34">
        <f>'KOTIS-from World'!D184</f>
        <v>280890</v>
      </c>
      <c r="F320" s="34">
        <f>'KOTIS-from World'!E184</f>
        <v>226859</v>
      </c>
      <c r="G320" s="34">
        <f>'KOTIS-from World'!F184</f>
        <v>223100</v>
      </c>
      <c r="H320" s="34">
        <f>'KOTIS-from World'!G184</f>
        <v>195101</v>
      </c>
      <c r="I320" s="34">
        <f>'KOTIS-from World'!H184</f>
        <v>18300</v>
      </c>
      <c r="J320" s="35">
        <f>'KOTIS-from World'!I184</f>
        <v>16903</v>
      </c>
      <c r="K320" s="422">
        <f t="shared" si="426"/>
        <v>-7.6338797814207646E-2</v>
      </c>
      <c r="L320" s="33">
        <v>17406</v>
      </c>
      <c r="M320" s="34">
        <f>'KOTIS-from the U.S.'!C184</f>
        <v>34569</v>
      </c>
      <c r="N320" s="34">
        <f>'KOTIS-from the U.S.'!D184</f>
        <v>33942</v>
      </c>
      <c r="O320" s="34">
        <f>'KOTIS-from the U.S.'!E184</f>
        <v>34890</v>
      </c>
      <c r="P320" s="34">
        <f>'KOTIS-from the U.S.'!F184</f>
        <v>18453</v>
      </c>
      <c r="Q320" s="34">
        <f>'KOTIS-from the U.S.'!G184</f>
        <v>12843</v>
      </c>
      <c r="R320" s="34">
        <f>'KOTIS-from the U.S.'!H184</f>
        <v>1603</v>
      </c>
      <c r="S320" s="35">
        <f>'KOTIS-from the U.S.'!I184</f>
        <v>1201</v>
      </c>
      <c r="T320" s="422">
        <f t="shared" si="427"/>
        <v>-0.25077978789769184</v>
      </c>
    </row>
    <row r="321" spans="1:20" ht="13.15" customHeight="1">
      <c r="A321" s="60" t="s">
        <v>435</v>
      </c>
      <c r="B321" s="61" t="s">
        <v>436</v>
      </c>
      <c r="C321" s="33">
        <v>210038</v>
      </c>
      <c r="D321" s="34">
        <f>'KOTIS-from World'!C185</f>
        <v>244001</v>
      </c>
      <c r="E321" s="34">
        <f>'KOTIS-from World'!D185</f>
        <v>259255</v>
      </c>
      <c r="F321" s="34">
        <f>'KOTIS-from World'!E185</f>
        <v>330017</v>
      </c>
      <c r="G321" s="34">
        <f>'KOTIS-from World'!F185</f>
        <v>559809</v>
      </c>
      <c r="H321" s="34">
        <f>'KOTIS-from World'!G185</f>
        <v>581282</v>
      </c>
      <c r="I321" s="34">
        <f>'KOTIS-from World'!H185</f>
        <v>46718</v>
      </c>
      <c r="J321" s="35">
        <f>'KOTIS-from World'!I185</f>
        <v>48025</v>
      </c>
      <c r="K321" s="422">
        <f t="shared" si="426"/>
        <v>2.7976368851406311E-2</v>
      </c>
      <c r="L321" s="33">
        <v>24759</v>
      </c>
      <c r="M321" s="34">
        <f>'KOTIS-from the U.S.'!C185</f>
        <v>30399</v>
      </c>
      <c r="N321" s="34">
        <f>'KOTIS-from the U.S.'!D185</f>
        <v>33934</v>
      </c>
      <c r="O321" s="34">
        <f>'KOTIS-from the U.S.'!E185</f>
        <v>56025</v>
      </c>
      <c r="P321" s="34">
        <f>'KOTIS-from the U.S.'!F185</f>
        <v>90666</v>
      </c>
      <c r="Q321" s="34">
        <f>'KOTIS-from the U.S.'!G185</f>
        <v>102670</v>
      </c>
      <c r="R321" s="34">
        <f>'KOTIS-from the U.S.'!H185</f>
        <v>9107</v>
      </c>
      <c r="S321" s="35">
        <f>'KOTIS-from the U.S.'!I185</f>
        <v>8878</v>
      </c>
      <c r="T321" s="422">
        <f t="shared" si="427"/>
        <v>-2.5145492478313384E-2</v>
      </c>
    </row>
    <row r="322" spans="1:20" ht="13.15" customHeight="1">
      <c r="A322" s="60" t="s">
        <v>437</v>
      </c>
      <c r="B322" s="61" t="s">
        <v>438</v>
      </c>
      <c r="C322" s="33">
        <v>2651</v>
      </c>
      <c r="D322" s="34">
        <f>'KOTIS-from World'!C186</f>
        <v>2958</v>
      </c>
      <c r="E322" s="34">
        <f>'KOTIS-from World'!D186</f>
        <v>3115</v>
      </c>
      <c r="F322" s="34">
        <f>'KOTIS-from World'!E186</f>
        <v>3583</v>
      </c>
      <c r="G322" s="34">
        <f>'KOTIS-from World'!F186</f>
        <v>4227</v>
      </c>
      <c r="H322" s="34">
        <f>'KOTIS-from World'!G186</f>
        <v>4057</v>
      </c>
      <c r="I322" s="34">
        <f>'KOTIS-from World'!H186</f>
        <v>365</v>
      </c>
      <c r="J322" s="35">
        <f>'KOTIS-from World'!I186</f>
        <v>353</v>
      </c>
      <c r="K322" s="422">
        <f t="shared" si="426"/>
        <v>-3.287671232876712E-2</v>
      </c>
      <c r="L322" s="33">
        <v>1086</v>
      </c>
      <c r="M322" s="34">
        <f>'KOTIS-from the U.S.'!C186</f>
        <v>710</v>
      </c>
      <c r="N322" s="34">
        <f>'KOTIS-from the U.S.'!D186</f>
        <v>1117</v>
      </c>
      <c r="O322" s="34">
        <f>'KOTIS-from the U.S.'!E186</f>
        <v>833</v>
      </c>
      <c r="P322" s="34">
        <f>'KOTIS-from the U.S.'!F186</f>
        <v>798</v>
      </c>
      <c r="Q322" s="34">
        <f>'KOTIS-from the U.S.'!G186</f>
        <v>818</v>
      </c>
      <c r="R322" s="34">
        <f>'KOTIS-from the U.S.'!H186</f>
        <v>73</v>
      </c>
      <c r="S322" s="35">
        <f>'KOTIS-from the U.S.'!I186</f>
        <v>67</v>
      </c>
      <c r="T322" s="422">
        <f t="shared" si="427"/>
        <v>-8.2191780821917804E-2</v>
      </c>
    </row>
    <row r="323" spans="1:20" ht="13.15" customHeight="1">
      <c r="A323" s="60" t="s">
        <v>439</v>
      </c>
      <c r="B323" s="61" t="s">
        <v>440</v>
      </c>
      <c r="C323" s="33">
        <v>27142</v>
      </c>
      <c r="D323" s="34">
        <f>'KOTIS-from World'!C187</f>
        <v>34005</v>
      </c>
      <c r="E323" s="34">
        <f>'KOTIS-from World'!D187</f>
        <v>29160</v>
      </c>
      <c r="F323" s="34">
        <f>'KOTIS-from World'!E187</f>
        <v>33191</v>
      </c>
      <c r="G323" s="34">
        <f>'KOTIS-from World'!F187</f>
        <v>49065</v>
      </c>
      <c r="H323" s="34">
        <f>'KOTIS-from World'!G187</f>
        <v>51260</v>
      </c>
      <c r="I323" s="34">
        <f>'KOTIS-from World'!H187</f>
        <v>3997</v>
      </c>
      <c r="J323" s="35">
        <f>'KOTIS-from World'!I187</f>
        <v>4200</v>
      </c>
      <c r="K323" s="422">
        <f t="shared" si="426"/>
        <v>5.0788091068301226E-2</v>
      </c>
      <c r="L323" s="33">
        <v>2465</v>
      </c>
      <c r="M323" s="34">
        <f>'KOTIS-from the U.S.'!C187</f>
        <v>2664</v>
      </c>
      <c r="N323" s="34">
        <f>'KOTIS-from the U.S.'!D187</f>
        <v>1746</v>
      </c>
      <c r="O323" s="34">
        <f>'KOTIS-from the U.S.'!E187</f>
        <v>1580</v>
      </c>
      <c r="P323" s="34">
        <f>'KOTIS-from the U.S.'!F187</f>
        <v>1842</v>
      </c>
      <c r="Q323" s="34">
        <f>'KOTIS-from the U.S.'!G187</f>
        <v>3567</v>
      </c>
      <c r="R323" s="34">
        <f>'KOTIS-from the U.S.'!H187</f>
        <v>273</v>
      </c>
      <c r="S323" s="35">
        <f>'KOTIS-from the U.S.'!I187</f>
        <v>545</v>
      </c>
      <c r="T323" s="422">
        <f t="shared" si="427"/>
        <v>0.99633699633699635</v>
      </c>
    </row>
    <row r="324" spans="1:20" ht="13.15" customHeight="1">
      <c r="A324" s="60" t="s">
        <v>441</v>
      </c>
      <c r="B324" s="61" t="s">
        <v>442</v>
      </c>
      <c r="C324" s="33">
        <v>213329</v>
      </c>
      <c r="D324" s="34">
        <f>'KOTIS-from World'!C188</f>
        <v>239325</v>
      </c>
      <c r="E324" s="34">
        <f>'KOTIS-from World'!D188</f>
        <v>242704</v>
      </c>
      <c r="F324" s="34">
        <f>'KOTIS-from World'!E188</f>
        <v>331913</v>
      </c>
      <c r="G324" s="34">
        <f>'KOTIS-from World'!F188</f>
        <v>311465</v>
      </c>
      <c r="H324" s="34">
        <f>'KOTIS-from World'!G188</f>
        <v>419146</v>
      </c>
      <c r="I324" s="34">
        <f>'KOTIS-from World'!H188</f>
        <v>33769</v>
      </c>
      <c r="J324" s="35">
        <f>'KOTIS-from World'!I188</f>
        <v>26699</v>
      </c>
      <c r="K324" s="422">
        <f t="shared" si="426"/>
        <v>-0.20936361751902632</v>
      </c>
      <c r="L324" s="33">
        <v>81662</v>
      </c>
      <c r="M324" s="34">
        <f>'KOTIS-from the U.S.'!C188</f>
        <v>118360</v>
      </c>
      <c r="N324" s="34">
        <f>'KOTIS-from the U.S.'!D188</f>
        <v>118218</v>
      </c>
      <c r="O324" s="34">
        <f>'KOTIS-from the U.S.'!E188</f>
        <v>147712</v>
      </c>
      <c r="P324" s="34">
        <f>'KOTIS-from the U.S.'!F188</f>
        <v>186619</v>
      </c>
      <c r="Q324" s="34">
        <f>'KOTIS-from the U.S.'!G188</f>
        <v>261153</v>
      </c>
      <c r="R324" s="34">
        <f>'KOTIS-from the U.S.'!H188</f>
        <v>22766</v>
      </c>
      <c r="S324" s="35">
        <f>'KOTIS-from the U.S.'!I188</f>
        <v>19469</v>
      </c>
      <c r="T324" s="422">
        <f t="shared" si="427"/>
        <v>-0.14482122463322497</v>
      </c>
    </row>
    <row r="325" spans="1:20" ht="13.15" customHeight="1">
      <c r="A325" s="60" t="s">
        <v>443</v>
      </c>
      <c r="B325" s="61" t="s">
        <v>444</v>
      </c>
      <c r="C325" s="33">
        <v>205352</v>
      </c>
      <c r="D325" s="34">
        <f>'KOTIS-from World'!C189</f>
        <v>215388</v>
      </c>
      <c r="E325" s="34">
        <f>'KOTIS-from World'!D189</f>
        <v>215507</v>
      </c>
      <c r="F325" s="34">
        <f>'KOTIS-from World'!E189</f>
        <v>185892</v>
      </c>
      <c r="G325" s="34">
        <f>'KOTIS-from World'!F189</f>
        <v>238801</v>
      </c>
      <c r="H325" s="34">
        <f>'KOTIS-from World'!G189</f>
        <v>354196</v>
      </c>
      <c r="I325" s="34">
        <f>'KOTIS-from World'!H189</f>
        <v>26237</v>
      </c>
      <c r="J325" s="35">
        <f>'KOTIS-from World'!I189</f>
        <v>29104</v>
      </c>
      <c r="K325" s="422">
        <f t="shared" si="426"/>
        <v>0.10927316385257461</v>
      </c>
      <c r="L325" s="33">
        <v>9369</v>
      </c>
      <c r="M325" s="34">
        <f>'KOTIS-from the U.S.'!C189</f>
        <v>11902</v>
      </c>
      <c r="N325" s="34">
        <f>'KOTIS-from the U.S.'!D189</f>
        <v>13352</v>
      </c>
      <c r="O325" s="34">
        <f>'KOTIS-from the U.S.'!E189</f>
        <v>9222</v>
      </c>
      <c r="P325" s="34">
        <f>'KOTIS-from the U.S.'!F189</f>
        <v>13511</v>
      </c>
      <c r="Q325" s="34">
        <f>'KOTIS-from the U.S.'!G189</f>
        <v>27857</v>
      </c>
      <c r="R325" s="34">
        <f>'KOTIS-from the U.S.'!H189</f>
        <v>2119</v>
      </c>
      <c r="S325" s="35">
        <f>'KOTIS-from the U.S.'!I189</f>
        <v>3548</v>
      </c>
      <c r="T325" s="422">
        <f t="shared" si="427"/>
        <v>0.67437470504955166</v>
      </c>
    </row>
    <row r="326" spans="1:20" ht="13.15" customHeight="1">
      <c r="A326" s="60" t="s">
        <v>445</v>
      </c>
      <c r="B326" s="61" t="s">
        <v>446</v>
      </c>
      <c r="C326" s="33">
        <v>7000</v>
      </c>
      <c r="D326" s="34">
        <f>'KOTIS-from World'!C190</f>
        <v>7380</v>
      </c>
      <c r="E326" s="34">
        <f>'KOTIS-from World'!D190</f>
        <v>8863</v>
      </c>
      <c r="F326" s="34">
        <f>'KOTIS-from World'!E190</f>
        <v>13295</v>
      </c>
      <c r="G326" s="34">
        <f>'KOTIS-from World'!F190</f>
        <v>18922</v>
      </c>
      <c r="H326" s="34">
        <f>'KOTIS-from World'!G190</f>
        <v>18819</v>
      </c>
      <c r="I326" s="34">
        <f>'KOTIS-from World'!H190</f>
        <v>1531</v>
      </c>
      <c r="J326" s="35">
        <f>'KOTIS-from World'!I190</f>
        <v>1831</v>
      </c>
      <c r="K326" s="422">
        <f t="shared" si="426"/>
        <v>0.19595035924232529</v>
      </c>
      <c r="L326" s="33">
        <v>1021</v>
      </c>
      <c r="M326" s="34">
        <f>'KOTIS-from the U.S.'!C190</f>
        <v>1108</v>
      </c>
      <c r="N326" s="34">
        <f>'KOTIS-from the U.S.'!D190</f>
        <v>1797</v>
      </c>
      <c r="O326" s="34">
        <f>'KOTIS-from the U.S.'!E190</f>
        <v>3534</v>
      </c>
      <c r="P326" s="34">
        <f>'KOTIS-from the U.S.'!F190</f>
        <v>3917</v>
      </c>
      <c r="Q326" s="34">
        <f>'KOTIS-from the U.S.'!G190</f>
        <v>4256</v>
      </c>
      <c r="R326" s="34">
        <f>'KOTIS-from the U.S.'!H190</f>
        <v>358</v>
      </c>
      <c r="S326" s="35">
        <f>'KOTIS-from the U.S.'!I190</f>
        <v>166</v>
      </c>
      <c r="T326" s="422">
        <f t="shared" si="427"/>
        <v>-0.53631284916201116</v>
      </c>
    </row>
    <row r="327" spans="1:20" s="40" customFormat="1" ht="13.15" customHeight="1">
      <c r="A327" s="36"/>
      <c r="B327" s="37" t="s">
        <v>447</v>
      </c>
      <c r="C327" s="38">
        <f t="shared" ref="C327:H327" si="428">SUM(C318:C326)</f>
        <v>1068069</v>
      </c>
      <c r="D327" s="38">
        <f t="shared" si="428"/>
        <v>1215792</v>
      </c>
      <c r="E327" s="38">
        <f t="shared" si="428"/>
        <v>1218674</v>
      </c>
      <c r="F327" s="38">
        <f t="shared" si="428"/>
        <v>1280675</v>
      </c>
      <c r="G327" s="38">
        <f t="shared" si="428"/>
        <v>1577893</v>
      </c>
      <c r="H327" s="38">
        <f t="shared" si="428"/>
        <v>1834402</v>
      </c>
      <c r="I327" s="39">
        <f t="shared" ref="I327:J327" si="429">SUM(I318:I326)</f>
        <v>143705</v>
      </c>
      <c r="J327" s="39">
        <f t="shared" si="429"/>
        <v>144531</v>
      </c>
      <c r="K327" s="423">
        <f>(J327-I327)/I327</f>
        <v>5.7478862948401235E-3</v>
      </c>
      <c r="L327" s="38">
        <f t="shared" ref="L327:Q327" si="430">SUM(L318:L326)</f>
        <v>156564</v>
      </c>
      <c r="M327" s="38">
        <f t="shared" si="430"/>
        <v>223905</v>
      </c>
      <c r="N327" s="38">
        <f t="shared" si="430"/>
        <v>225312</v>
      </c>
      <c r="O327" s="38">
        <f t="shared" si="430"/>
        <v>273339</v>
      </c>
      <c r="P327" s="38">
        <f t="shared" si="430"/>
        <v>338853</v>
      </c>
      <c r="Q327" s="38">
        <f t="shared" si="430"/>
        <v>434380</v>
      </c>
      <c r="R327" s="39">
        <f t="shared" ref="R327:S327" si="431">SUM(R318:R326)</f>
        <v>37740</v>
      </c>
      <c r="S327" s="39">
        <f t="shared" si="431"/>
        <v>35242</v>
      </c>
      <c r="T327" s="423">
        <f>(S327-R327)/R327</f>
        <v>-6.6189719130895608E-2</v>
      </c>
    </row>
    <row r="328" spans="1:20" s="40" customFormat="1" ht="13.15" customHeight="1">
      <c r="A328" s="23"/>
      <c r="B328" s="41" t="s">
        <v>28</v>
      </c>
      <c r="C328" s="42"/>
      <c r="D328" s="42">
        <f>(D327-C327)/C327</f>
        <v>0.13830848007010782</v>
      </c>
      <c r="E328" s="42">
        <f t="shared" ref="E328:H328" si="432">(E327-D327)/D327</f>
        <v>2.3704712648216142E-3</v>
      </c>
      <c r="F328" s="42">
        <f t="shared" si="432"/>
        <v>5.0875787946571438E-2</v>
      </c>
      <c r="G328" s="42">
        <f t="shared" si="432"/>
        <v>0.23207917699650574</v>
      </c>
      <c r="H328" s="42">
        <f t="shared" si="432"/>
        <v>0.16256425499067428</v>
      </c>
      <c r="I328" s="43"/>
      <c r="J328" s="43"/>
      <c r="K328" s="424"/>
      <c r="L328" s="45"/>
      <c r="M328" s="45">
        <f t="shared" ref="M328" si="433">IF(L327&gt;0,(M327-L327)/L327,"n/a")</f>
        <v>0.4301180347972714</v>
      </c>
      <c r="N328" s="45">
        <f t="shared" ref="N328" si="434">IF(M327&gt;0,(N327-M327)/M327,"n/a")</f>
        <v>6.283915053259195E-3</v>
      </c>
      <c r="O328" s="45">
        <f t="shared" ref="O328" si="435">IF(N327&gt;0,(O327-N327)/N327,"n/a")</f>
        <v>0.2131577545803153</v>
      </c>
      <c r="P328" s="45">
        <f t="shared" ref="P328" si="436">IF(O327&gt;0,(P327-O327)/O327,"n/a")</f>
        <v>0.23968039686982098</v>
      </c>
      <c r="Q328" s="45">
        <f t="shared" ref="Q328" si="437">IF(P327&gt;0,(Q327-P327)/P327,"n/a")</f>
        <v>0.28191280584796358</v>
      </c>
      <c r="R328" s="65"/>
      <c r="S328" s="66"/>
      <c r="T328" s="424"/>
    </row>
    <row r="329" spans="1:20" s="22" customFormat="1" ht="13.15" customHeight="1">
      <c r="A329" s="49"/>
      <c r="B329" s="50" t="s">
        <v>29</v>
      </c>
      <c r="C329" s="51"/>
      <c r="D329" s="52"/>
      <c r="E329" s="52"/>
      <c r="F329" s="52"/>
      <c r="G329" s="52"/>
      <c r="H329" s="52"/>
      <c r="I329" s="53"/>
      <c r="J329" s="53"/>
      <c r="K329" s="424"/>
      <c r="L329" s="54">
        <f>L327/C327</f>
        <v>0.14658603517188495</v>
      </c>
      <c r="M329" s="54">
        <f t="shared" ref="M329" si="438">M327/D327</f>
        <v>0.18416390303604563</v>
      </c>
      <c r="N329" s="54">
        <f t="shared" ref="N329" si="439">N327/E327</f>
        <v>0.18488291372426097</v>
      </c>
      <c r="O329" s="54">
        <f t="shared" ref="O329" si="440">O327/F327</f>
        <v>0.21343354090616276</v>
      </c>
      <c r="P329" s="54">
        <f t="shared" ref="P329" si="441">P327/G327</f>
        <v>0.21475030309406279</v>
      </c>
      <c r="Q329" s="54">
        <f t="shared" ref="Q329" si="442">Q327/H327</f>
        <v>0.23679651461348167</v>
      </c>
      <c r="R329" s="55">
        <f t="shared" ref="R329" si="443">R327/I327</f>
        <v>0.26262134233325213</v>
      </c>
      <c r="S329" s="55">
        <f t="shared" ref="S329" si="444">S327/J327</f>
        <v>0.24383696231258345</v>
      </c>
      <c r="T329" s="424"/>
    </row>
    <row r="330" spans="1:20" ht="13.15" customHeight="1">
      <c r="A330" s="67"/>
      <c r="B330" s="61"/>
      <c r="C330" s="62"/>
      <c r="D330" s="62"/>
      <c r="E330" s="62"/>
      <c r="F330" s="62"/>
      <c r="G330" s="62"/>
      <c r="H330" s="62"/>
      <c r="I330" s="68"/>
      <c r="J330" s="68"/>
      <c r="K330" s="425"/>
      <c r="L330" s="62"/>
      <c r="M330" s="62"/>
      <c r="N330" s="62"/>
      <c r="O330" s="62"/>
      <c r="P330" s="62"/>
      <c r="Q330" s="62"/>
      <c r="R330" s="68"/>
      <c r="S330" s="68"/>
      <c r="T330" s="425"/>
    </row>
    <row r="331" spans="1:20" ht="13.15" customHeight="1">
      <c r="A331" s="67" t="s">
        <v>448</v>
      </c>
      <c r="B331" s="61"/>
      <c r="C331" s="62"/>
      <c r="D331" s="62"/>
      <c r="E331" s="62"/>
      <c r="F331" s="62"/>
      <c r="G331" s="62"/>
      <c r="H331" s="62"/>
      <c r="I331" s="68"/>
      <c r="J331" s="68"/>
      <c r="K331" s="425"/>
      <c r="L331" s="62"/>
      <c r="M331" s="62"/>
      <c r="N331" s="62"/>
      <c r="O331" s="62"/>
      <c r="P331" s="62"/>
      <c r="Q331" s="62"/>
      <c r="R331" s="68"/>
      <c r="S331" s="68"/>
      <c r="T331" s="425"/>
    </row>
    <row r="332" spans="1:20" ht="13.15" customHeight="1">
      <c r="A332" s="60" t="s">
        <v>449</v>
      </c>
      <c r="B332" s="61" t="s">
        <v>450</v>
      </c>
      <c r="C332" s="33">
        <v>86719</v>
      </c>
      <c r="D332" s="34">
        <f>'KOTIS-from World'!C191</f>
        <v>90630</v>
      </c>
      <c r="E332" s="34">
        <f>'KOTIS-from World'!D191</f>
        <v>87407</v>
      </c>
      <c r="F332" s="34">
        <f>'KOTIS-from World'!E191</f>
        <v>91085</v>
      </c>
      <c r="G332" s="34">
        <f>'KOTIS-from World'!F191</f>
        <v>124641</v>
      </c>
      <c r="H332" s="34">
        <f>'KOTIS-from World'!G191</f>
        <v>123416</v>
      </c>
      <c r="I332" s="34">
        <f>'KOTIS-from World'!H191</f>
        <v>9059</v>
      </c>
      <c r="J332" s="35">
        <f>'KOTIS-from World'!I191</f>
        <v>7102</v>
      </c>
      <c r="K332" s="422">
        <f t="shared" ref="K332:K340" si="445">IF(I332&gt;0, (J332-I332)/I332, "n/a ")</f>
        <v>-0.21602825918975604</v>
      </c>
      <c r="L332" s="33">
        <v>6430</v>
      </c>
      <c r="M332" s="34">
        <f>'KOTIS-from the U.S.'!C191</f>
        <v>8475</v>
      </c>
      <c r="N332" s="34">
        <f>'KOTIS-from the U.S.'!D191</f>
        <v>6389</v>
      </c>
      <c r="O332" s="34">
        <f>'KOTIS-from the U.S.'!E191</f>
        <v>7391</v>
      </c>
      <c r="P332" s="34">
        <f>'KOTIS-from the U.S.'!F191</f>
        <v>10682</v>
      </c>
      <c r="Q332" s="34">
        <f>'KOTIS-from the U.S.'!G191</f>
        <v>7251</v>
      </c>
      <c r="R332" s="34">
        <f>'KOTIS-from the U.S.'!H191</f>
        <v>1848</v>
      </c>
      <c r="S332" s="35">
        <f>'KOTIS-from the U.S.'!I191</f>
        <v>166</v>
      </c>
      <c r="T332" s="422">
        <f t="shared" ref="T332:T340" si="446">IF(R332&gt;0, (S332-R332)/R332, "n/a ")</f>
        <v>-0.91017316017316019</v>
      </c>
    </row>
    <row r="333" spans="1:20" ht="13.15" customHeight="1">
      <c r="A333" s="60" t="s">
        <v>451</v>
      </c>
      <c r="B333" s="61" t="s">
        <v>452</v>
      </c>
      <c r="C333" s="33">
        <v>20918</v>
      </c>
      <c r="D333" s="34">
        <f>'KOTIS-from World'!C192</f>
        <v>17656</v>
      </c>
      <c r="E333" s="34">
        <f>'KOTIS-from World'!D192</f>
        <v>15155</v>
      </c>
      <c r="F333" s="34">
        <f>'KOTIS-from World'!E192</f>
        <v>19750</v>
      </c>
      <c r="G333" s="34">
        <f>'KOTIS-from World'!F192</f>
        <v>28235</v>
      </c>
      <c r="H333" s="34">
        <f>'KOTIS-from World'!G192</f>
        <v>36197</v>
      </c>
      <c r="I333" s="34">
        <f>'KOTIS-from World'!H192</f>
        <v>4213</v>
      </c>
      <c r="J333" s="35">
        <f>'KOTIS-from World'!I192</f>
        <v>880</v>
      </c>
      <c r="K333" s="422">
        <f t="shared" si="445"/>
        <v>-0.79112271540469969</v>
      </c>
      <c r="L333" s="33">
        <v>12</v>
      </c>
      <c r="M333" s="34">
        <f>'KOTIS-from the U.S.'!C192</f>
        <v>164</v>
      </c>
      <c r="N333" s="34">
        <f>'KOTIS-from the U.S.'!D192</f>
        <v>5</v>
      </c>
      <c r="O333" s="34">
        <f>'KOTIS-from the U.S.'!E192</f>
        <v>131</v>
      </c>
      <c r="P333" s="34">
        <f>'KOTIS-from the U.S.'!F192</f>
        <v>179</v>
      </c>
      <c r="Q333" s="34">
        <f>'KOTIS-from the U.S.'!G192</f>
        <v>155</v>
      </c>
      <c r="R333" s="34">
        <f>'KOTIS-from the U.S.'!H192</f>
        <v>0</v>
      </c>
      <c r="S333" s="35">
        <f>'KOTIS-from the U.S.'!I192</f>
        <v>3</v>
      </c>
      <c r="T333" s="422" t="str">
        <f t="shared" si="446"/>
        <v xml:space="preserve">n/a </v>
      </c>
    </row>
    <row r="334" spans="1:20" ht="13.15" customHeight="1">
      <c r="A334" s="60" t="s">
        <v>453</v>
      </c>
      <c r="B334" s="61" t="s">
        <v>454</v>
      </c>
      <c r="C334" s="33">
        <v>333803</v>
      </c>
      <c r="D334" s="34">
        <f>'KOTIS-from World'!C193</f>
        <v>440028</v>
      </c>
      <c r="E334" s="34">
        <f>'KOTIS-from World'!D193</f>
        <v>465053</v>
      </c>
      <c r="F334" s="34">
        <f>'KOTIS-from World'!E193</f>
        <v>493722</v>
      </c>
      <c r="G334" s="34">
        <f>'KOTIS-from World'!F193</f>
        <v>575166</v>
      </c>
      <c r="H334" s="34">
        <f>'KOTIS-from World'!G193</f>
        <v>724390</v>
      </c>
      <c r="I334" s="34">
        <f>'KOTIS-from World'!H193</f>
        <v>53668</v>
      </c>
      <c r="J334" s="35">
        <f>'KOTIS-from World'!I193</f>
        <v>62421</v>
      </c>
      <c r="K334" s="422">
        <f t="shared" si="445"/>
        <v>0.16309532682417829</v>
      </c>
      <c r="L334" s="33">
        <v>182294</v>
      </c>
      <c r="M334" s="34">
        <f>'KOTIS-from the U.S.'!C193</f>
        <v>246024</v>
      </c>
      <c r="N334" s="34">
        <f>'KOTIS-from the U.S.'!D193</f>
        <v>251468</v>
      </c>
      <c r="O334" s="34">
        <f>'KOTIS-from the U.S.'!E193</f>
        <v>253388</v>
      </c>
      <c r="P334" s="34">
        <f>'KOTIS-from the U.S.'!F193</f>
        <v>313963</v>
      </c>
      <c r="Q334" s="34">
        <f>'KOTIS-from the U.S.'!G193</f>
        <v>392121</v>
      </c>
      <c r="R334" s="34">
        <f>'KOTIS-from the U.S.'!H193</f>
        <v>22433</v>
      </c>
      <c r="S334" s="35">
        <f>'KOTIS-from the U.S.'!I193</f>
        <v>34359</v>
      </c>
      <c r="T334" s="422">
        <f t="shared" si="446"/>
        <v>0.53162751303882672</v>
      </c>
    </row>
    <row r="335" spans="1:20" ht="13.15" customHeight="1">
      <c r="A335" s="60" t="s">
        <v>455</v>
      </c>
      <c r="B335" s="61" t="s">
        <v>456</v>
      </c>
      <c r="C335" s="33">
        <v>650989</v>
      </c>
      <c r="D335" s="34">
        <f>'KOTIS-from World'!C194</f>
        <v>769301</v>
      </c>
      <c r="E335" s="34">
        <f>'KOTIS-from World'!D194</f>
        <v>738081</v>
      </c>
      <c r="F335" s="34">
        <f>'KOTIS-from World'!E194</f>
        <v>692705</v>
      </c>
      <c r="G335" s="34">
        <f>'KOTIS-from World'!F194</f>
        <v>815610</v>
      </c>
      <c r="H335" s="34">
        <f>'KOTIS-from World'!G194</f>
        <v>920695</v>
      </c>
      <c r="I335" s="34">
        <f>'KOTIS-from World'!H194</f>
        <v>60024</v>
      </c>
      <c r="J335" s="35">
        <f>'KOTIS-from World'!I194</f>
        <v>61110</v>
      </c>
      <c r="K335" s="422">
        <f t="shared" si="445"/>
        <v>1.8092762894842063E-2</v>
      </c>
      <c r="L335" s="33">
        <v>2242</v>
      </c>
      <c r="M335" s="34">
        <f>'KOTIS-from the U.S.'!C194</f>
        <v>7160</v>
      </c>
      <c r="N335" s="34">
        <f>'KOTIS-from the U.S.'!D194</f>
        <v>23767</v>
      </c>
      <c r="O335" s="34">
        <f>'KOTIS-from the U.S.'!E194</f>
        <v>9515</v>
      </c>
      <c r="P335" s="34">
        <f>'KOTIS-from the U.S.'!F194</f>
        <v>9317</v>
      </c>
      <c r="Q335" s="34">
        <f>'KOTIS-from the U.S.'!G194</f>
        <v>11329</v>
      </c>
      <c r="R335" s="34">
        <f>'KOTIS-from the U.S.'!H194</f>
        <v>1347</v>
      </c>
      <c r="S335" s="35">
        <f>'KOTIS-from the U.S.'!I194</f>
        <v>307</v>
      </c>
      <c r="T335" s="422">
        <f t="shared" si="446"/>
        <v>-0.7720861172976986</v>
      </c>
    </row>
    <row r="336" spans="1:20" ht="13.15" customHeight="1">
      <c r="A336" s="60" t="s">
        <v>457</v>
      </c>
      <c r="B336" s="61" t="s">
        <v>458</v>
      </c>
      <c r="C336" s="33">
        <v>0</v>
      </c>
      <c r="D336" s="34">
        <f>'KOTIS-from World'!C195</f>
        <v>1</v>
      </c>
      <c r="E336" s="34">
        <f>'KOTIS-from World'!D195</f>
        <v>8</v>
      </c>
      <c r="F336" s="34">
        <f>'KOTIS-from World'!E195</f>
        <v>354</v>
      </c>
      <c r="G336" s="34">
        <f>'KOTIS-from World'!F195</f>
        <v>432</v>
      </c>
      <c r="H336" s="34">
        <f>'KOTIS-from World'!G195</f>
        <v>488</v>
      </c>
      <c r="I336" s="34">
        <f>'KOTIS-from World'!H195</f>
        <v>61</v>
      </c>
      <c r="J336" s="35">
        <f>'KOTIS-from World'!I195</f>
        <v>41</v>
      </c>
      <c r="K336" s="422">
        <f t="shared" si="445"/>
        <v>-0.32786885245901637</v>
      </c>
      <c r="L336" s="33">
        <v>0</v>
      </c>
      <c r="M336" s="34">
        <f>'KOTIS-from the U.S.'!C195</f>
        <v>0</v>
      </c>
      <c r="N336" s="34">
        <f>'KOTIS-from the U.S.'!D195</f>
        <v>0</v>
      </c>
      <c r="O336" s="34">
        <f>'KOTIS-from the U.S.'!E195</f>
        <v>0</v>
      </c>
      <c r="P336" s="34">
        <f>'KOTIS-from the U.S.'!F195</f>
        <v>0</v>
      </c>
      <c r="Q336" s="34">
        <f>'KOTIS-from the U.S.'!G195</f>
        <v>0</v>
      </c>
      <c r="R336" s="34">
        <f>'KOTIS-from the U.S.'!H195</f>
        <v>0</v>
      </c>
      <c r="S336" s="35">
        <v>0</v>
      </c>
      <c r="T336" s="422" t="str">
        <f t="shared" si="446"/>
        <v xml:space="preserve">n/a </v>
      </c>
    </row>
    <row r="337" spans="1:20" ht="13.15" customHeight="1">
      <c r="A337" s="60" t="s">
        <v>459</v>
      </c>
      <c r="B337" s="61" t="s">
        <v>460</v>
      </c>
      <c r="C337" s="33">
        <v>218091</v>
      </c>
      <c r="D337" s="34">
        <f>'KOTIS-from World'!C196</f>
        <v>311975</v>
      </c>
      <c r="E337" s="34">
        <f>'KOTIS-from World'!D196</f>
        <v>303840</v>
      </c>
      <c r="F337" s="34">
        <f>'KOTIS-from World'!E196</f>
        <v>298937</v>
      </c>
      <c r="G337" s="34">
        <f>'KOTIS-from World'!F196</f>
        <v>421521</v>
      </c>
      <c r="H337" s="34">
        <f>'KOTIS-from World'!G196</f>
        <v>566843</v>
      </c>
      <c r="I337" s="34">
        <f>'KOTIS-from World'!H196</f>
        <v>32856</v>
      </c>
      <c r="J337" s="35">
        <f>'KOTIS-from World'!I196</f>
        <v>38800</v>
      </c>
      <c r="K337" s="422">
        <f t="shared" si="445"/>
        <v>0.18091064037009982</v>
      </c>
      <c r="L337" s="33">
        <v>1481</v>
      </c>
      <c r="M337" s="34">
        <f>'KOTIS-from the U.S.'!C196</f>
        <v>1174</v>
      </c>
      <c r="N337" s="34">
        <f>'KOTIS-from the U.S.'!D196</f>
        <v>3968</v>
      </c>
      <c r="O337" s="34">
        <f>'KOTIS-from the U.S.'!E196</f>
        <v>5004</v>
      </c>
      <c r="P337" s="34">
        <f>'KOTIS-from the U.S.'!F196</f>
        <v>6454</v>
      </c>
      <c r="Q337" s="34">
        <f>'KOTIS-from the U.S.'!G196</f>
        <v>8257</v>
      </c>
      <c r="R337" s="34">
        <f>'KOTIS-from the U.S.'!H196</f>
        <v>940</v>
      </c>
      <c r="S337" s="35">
        <f>'KOTIS-from the U.S.'!I196</f>
        <v>742</v>
      </c>
      <c r="T337" s="422">
        <f t="shared" si="446"/>
        <v>-0.21063829787234042</v>
      </c>
    </row>
    <row r="338" spans="1:20" ht="13.15" customHeight="1">
      <c r="A338" s="60" t="s">
        <v>461</v>
      </c>
      <c r="B338" s="61" t="s">
        <v>462</v>
      </c>
      <c r="C338" s="33">
        <v>0</v>
      </c>
      <c r="D338" s="34">
        <f>'KOTIS-from World'!C197</f>
        <v>0</v>
      </c>
      <c r="E338" s="34">
        <f>'KOTIS-from World'!D197</f>
        <v>0</v>
      </c>
      <c r="F338" s="34">
        <f>'KOTIS-from World'!E197</f>
        <v>0</v>
      </c>
      <c r="G338" s="34">
        <f>'KOTIS-from World'!F197</f>
        <v>0</v>
      </c>
      <c r="H338" s="34">
        <f>'KOTIS-from World'!G197</f>
        <v>0</v>
      </c>
      <c r="I338" s="34">
        <f>'KOTIS-from World'!H197</f>
        <v>0</v>
      </c>
      <c r="J338" s="35">
        <f>'KOTIS-from World'!I197</f>
        <v>0</v>
      </c>
      <c r="K338" s="422" t="str">
        <f t="shared" si="445"/>
        <v xml:space="preserve">n/a </v>
      </c>
      <c r="L338" s="33">
        <v>0</v>
      </c>
      <c r="M338" s="34">
        <f>'KOTIS-from the U.S.'!C197</f>
        <v>0</v>
      </c>
      <c r="N338" s="34">
        <f>'KOTIS-from the U.S.'!D197</f>
        <v>0</v>
      </c>
      <c r="O338" s="34">
        <f>'KOTIS-from the U.S.'!E197</f>
        <v>0</v>
      </c>
      <c r="P338" s="34">
        <f>'KOTIS-from the U.S.'!F197</f>
        <v>0</v>
      </c>
      <c r="Q338" s="34">
        <f>'KOTIS-from the U.S.'!G197</f>
        <v>0</v>
      </c>
      <c r="R338" s="34">
        <f>'KOTIS-from the U.S.'!H197</f>
        <v>0</v>
      </c>
      <c r="S338" s="35">
        <v>0</v>
      </c>
      <c r="T338" s="422" t="str">
        <f t="shared" si="446"/>
        <v xml:space="preserve">n/a </v>
      </c>
    </row>
    <row r="339" spans="1:20" ht="13.15" customHeight="1">
      <c r="A339" s="60" t="s">
        <v>463</v>
      </c>
      <c r="B339" s="61" t="s">
        <v>464</v>
      </c>
      <c r="C339" s="33">
        <v>32162</v>
      </c>
      <c r="D339" s="34">
        <f>'KOTIS-from World'!C198</f>
        <v>33889</v>
      </c>
      <c r="E339" s="34">
        <f>'KOTIS-from World'!D198</f>
        <v>33121</v>
      </c>
      <c r="F339" s="34">
        <f>'KOTIS-from World'!E198</f>
        <v>33687</v>
      </c>
      <c r="G339" s="34">
        <f>'KOTIS-from World'!F198</f>
        <v>40179</v>
      </c>
      <c r="H339" s="34">
        <f>'KOTIS-from World'!G198</f>
        <v>45896</v>
      </c>
      <c r="I339" s="34">
        <f>'KOTIS-from World'!H198</f>
        <v>4446</v>
      </c>
      <c r="J339" s="35">
        <f>'KOTIS-from World'!I198</f>
        <v>4134</v>
      </c>
      <c r="K339" s="422">
        <f t="shared" si="445"/>
        <v>-7.0175438596491224E-2</v>
      </c>
      <c r="L339" s="33">
        <v>3061</v>
      </c>
      <c r="M339" s="34">
        <f>'KOTIS-from the U.S.'!C198</f>
        <v>1978</v>
      </c>
      <c r="N339" s="34">
        <f>'KOTIS-from the U.S.'!D198</f>
        <v>1285</v>
      </c>
      <c r="O339" s="34">
        <f>'KOTIS-from the U.S.'!E198</f>
        <v>1071</v>
      </c>
      <c r="P339" s="34">
        <f>'KOTIS-from the U.S.'!F198</f>
        <v>3264</v>
      </c>
      <c r="Q339" s="34">
        <f>'KOTIS-from the U.S.'!G198</f>
        <v>3387</v>
      </c>
      <c r="R339" s="34">
        <f>'KOTIS-from the U.S.'!H198</f>
        <v>289</v>
      </c>
      <c r="S339" s="35">
        <f>'KOTIS-from the U.S.'!I198</f>
        <v>177</v>
      </c>
      <c r="T339" s="422">
        <f t="shared" si="446"/>
        <v>-0.38754325259515571</v>
      </c>
    </row>
    <row r="340" spans="1:20" ht="13.15" customHeight="1">
      <c r="A340" s="60" t="s">
        <v>465</v>
      </c>
      <c r="B340" s="61" t="s">
        <v>466</v>
      </c>
      <c r="C340" s="33">
        <v>451265</v>
      </c>
      <c r="D340" s="34">
        <f>'KOTIS-from World'!C199</f>
        <v>550927</v>
      </c>
      <c r="E340" s="34">
        <f>'KOTIS-from World'!D199</f>
        <v>569324</v>
      </c>
      <c r="F340" s="34">
        <f>'KOTIS-from World'!E199</f>
        <v>635115</v>
      </c>
      <c r="G340" s="34">
        <f>'KOTIS-from World'!F199</f>
        <v>705039</v>
      </c>
      <c r="H340" s="34">
        <f>'KOTIS-from World'!G199</f>
        <v>773273</v>
      </c>
      <c r="I340" s="34">
        <f>'KOTIS-from World'!H199</f>
        <v>60071</v>
      </c>
      <c r="J340" s="35">
        <f>'KOTIS-from World'!I199</f>
        <v>53137</v>
      </c>
      <c r="K340" s="422">
        <f t="shared" si="445"/>
        <v>-0.11543007441194586</v>
      </c>
      <c r="L340" s="33">
        <v>113526</v>
      </c>
      <c r="M340" s="34">
        <f>'KOTIS-from the U.S.'!C199</f>
        <v>150823</v>
      </c>
      <c r="N340" s="34">
        <f>'KOTIS-from the U.S.'!D199</f>
        <v>171852</v>
      </c>
      <c r="O340" s="34">
        <f>'KOTIS-from the U.S.'!E199</f>
        <v>203918</v>
      </c>
      <c r="P340" s="34">
        <f>'KOTIS-from the U.S.'!F199</f>
        <v>208182</v>
      </c>
      <c r="Q340" s="34">
        <f>'KOTIS-from the U.S.'!G199</f>
        <v>213320</v>
      </c>
      <c r="R340" s="34">
        <f>'KOTIS-from the U.S.'!H199</f>
        <v>13681</v>
      </c>
      <c r="S340" s="35">
        <f>'KOTIS-from the U.S.'!I199</f>
        <v>12944</v>
      </c>
      <c r="T340" s="422">
        <f t="shared" si="446"/>
        <v>-5.3870331116146482E-2</v>
      </c>
    </row>
    <row r="341" spans="1:20" s="40" customFormat="1" ht="13.15" customHeight="1">
      <c r="A341" s="36"/>
      <c r="B341" s="37" t="s">
        <v>467</v>
      </c>
      <c r="C341" s="38">
        <f t="shared" ref="C341:H341" si="447">SUM(C332:C340)</f>
        <v>1793947</v>
      </c>
      <c r="D341" s="38">
        <f t="shared" si="447"/>
        <v>2214407</v>
      </c>
      <c r="E341" s="38">
        <f t="shared" si="447"/>
        <v>2211989</v>
      </c>
      <c r="F341" s="38">
        <f t="shared" si="447"/>
        <v>2265355</v>
      </c>
      <c r="G341" s="38">
        <f t="shared" si="447"/>
        <v>2710823</v>
      </c>
      <c r="H341" s="38">
        <f t="shared" si="447"/>
        <v>3191198</v>
      </c>
      <c r="I341" s="39">
        <f t="shared" ref="I341:J341" si="448">SUM(I332:I340)</f>
        <v>224398</v>
      </c>
      <c r="J341" s="39">
        <f t="shared" si="448"/>
        <v>227625</v>
      </c>
      <c r="K341" s="423">
        <f>(J341-I341)/I341</f>
        <v>1.4380698580201249E-2</v>
      </c>
      <c r="L341" s="38">
        <f t="shared" ref="L341:S341" si="449">SUM(L332:L340)</f>
        <v>309046</v>
      </c>
      <c r="M341" s="38">
        <f t="shared" si="449"/>
        <v>415798</v>
      </c>
      <c r="N341" s="38">
        <f t="shared" si="449"/>
        <v>458734</v>
      </c>
      <c r="O341" s="38">
        <f t="shared" si="449"/>
        <v>480418</v>
      </c>
      <c r="P341" s="38">
        <f t="shared" si="449"/>
        <v>552041</v>
      </c>
      <c r="Q341" s="38">
        <f t="shared" si="449"/>
        <v>635820</v>
      </c>
      <c r="R341" s="39">
        <f t="shared" si="449"/>
        <v>40538</v>
      </c>
      <c r="S341" s="39">
        <f t="shared" si="449"/>
        <v>48698</v>
      </c>
      <c r="T341" s="423">
        <f>(S341-R341)/R341</f>
        <v>0.20129261433716514</v>
      </c>
    </row>
    <row r="342" spans="1:20" s="40" customFormat="1" ht="13.15" customHeight="1">
      <c r="A342" s="23"/>
      <c r="B342" s="41" t="s">
        <v>28</v>
      </c>
      <c r="C342" s="42"/>
      <c r="D342" s="42">
        <f>(D341-C341)/C341</f>
        <v>0.23437704681353463</v>
      </c>
      <c r="E342" s="42">
        <f t="shared" ref="E342:H342" si="450">(E341-D341)/D341</f>
        <v>-1.0919401898566974E-3</v>
      </c>
      <c r="F342" s="42">
        <f t="shared" si="450"/>
        <v>2.4125798093932654E-2</v>
      </c>
      <c r="G342" s="42">
        <f t="shared" si="450"/>
        <v>0.19664379313617514</v>
      </c>
      <c r="H342" s="42">
        <f t="shared" si="450"/>
        <v>0.17720633180403147</v>
      </c>
      <c r="I342" s="43"/>
      <c r="J342" s="43"/>
      <c r="K342" s="424"/>
      <c r="L342" s="45"/>
      <c r="M342" s="45">
        <f t="shared" ref="M342" si="451">IF(L341&gt;0,(M341-L341)/L341,"n/a")</f>
        <v>0.34542430576677907</v>
      </c>
      <c r="N342" s="45">
        <f t="shared" ref="N342" si="452">IF(M341&gt;0,(N341-M341)/M341,"n/a")</f>
        <v>0.10326167995036051</v>
      </c>
      <c r="O342" s="45">
        <f t="shared" ref="O342" si="453">IF(N341&gt;0,(O341-N341)/N341,"n/a")</f>
        <v>4.7269223558750822E-2</v>
      </c>
      <c r="P342" s="45">
        <f t="shared" ref="P342" si="454">IF(O341&gt;0,(P341-O341)/O341,"n/a")</f>
        <v>0.14908475535887497</v>
      </c>
      <c r="Q342" s="45">
        <f t="shared" ref="Q342" si="455">IF(P341&gt;0,(Q341-P341)/P341,"n/a")</f>
        <v>0.1517622785264138</v>
      </c>
      <c r="R342" s="65"/>
      <c r="S342" s="66"/>
      <c r="T342" s="424"/>
    </row>
    <row r="343" spans="1:20" s="22" customFormat="1" ht="13.15" customHeight="1">
      <c r="A343" s="49"/>
      <c r="B343" s="50" t="s">
        <v>29</v>
      </c>
      <c r="C343" s="51"/>
      <c r="D343" s="52"/>
      <c r="E343" s="52"/>
      <c r="F343" s="52"/>
      <c r="G343" s="52"/>
      <c r="H343" s="52"/>
      <c r="I343" s="53"/>
      <c r="J343" s="53"/>
      <c r="K343" s="424"/>
      <c r="L343" s="54">
        <f>L341/C341</f>
        <v>0.17227153310549309</v>
      </c>
      <c r="M343" s="54">
        <f t="shared" ref="M343" si="456">M341/D341</f>
        <v>0.18776945701490286</v>
      </c>
      <c r="N343" s="54">
        <f t="shared" ref="N343" si="457">N341/E341</f>
        <v>0.20738529893231838</v>
      </c>
      <c r="O343" s="54">
        <f t="shared" ref="O343" si="458">O341/F341</f>
        <v>0.21207183863014847</v>
      </c>
      <c r="P343" s="54">
        <f t="shared" ref="P343" si="459">P341/G341</f>
        <v>0.20364332160380813</v>
      </c>
      <c r="Q343" s="54">
        <f t="shared" ref="Q343" si="460">Q341/H341</f>
        <v>0.19924178944709792</v>
      </c>
      <c r="R343" s="55">
        <f t="shared" ref="R343" si="461">R341/I341</f>
        <v>0.18065223397712993</v>
      </c>
      <c r="S343" s="55">
        <f t="shared" ref="S343" si="462">S341/J341</f>
        <v>0.21393959362987369</v>
      </c>
      <c r="T343" s="424"/>
    </row>
    <row r="344" spans="1:20" ht="13.15" customHeight="1">
      <c r="A344" s="67"/>
      <c r="B344" s="61"/>
      <c r="C344" s="62"/>
      <c r="D344" s="62"/>
      <c r="E344" s="62"/>
      <c r="F344" s="62"/>
      <c r="G344" s="62"/>
      <c r="H344" s="62"/>
      <c r="I344" s="68"/>
      <c r="J344" s="68"/>
      <c r="K344" s="425"/>
      <c r="L344" s="62"/>
      <c r="M344" s="62"/>
      <c r="N344" s="62"/>
      <c r="O344" s="62"/>
      <c r="P344" s="62"/>
      <c r="Q344" s="62"/>
      <c r="R344" s="68"/>
      <c r="S344" s="68"/>
      <c r="T344" s="425"/>
    </row>
    <row r="345" spans="1:20" ht="13.15" customHeight="1">
      <c r="A345" s="67" t="s">
        <v>468</v>
      </c>
      <c r="B345" s="61"/>
      <c r="C345" s="62"/>
      <c r="D345" s="62"/>
      <c r="E345" s="62"/>
      <c r="F345" s="62"/>
      <c r="G345" s="62"/>
      <c r="H345" s="62"/>
      <c r="I345" s="68"/>
      <c r="J345" s="68"/>
      <c r="K345" s="425"/>
      <c r="L345" s="62"/>
      <c r="M345" s="62"/>
      <c r="N345" s="62"/>
      <c r="O345" s="62"/>
      <c r="P345" s="62"/>
      <c r="Q345" s="62"/>
      <c r="R345" s="68"/>
      <c r="S345" s="68"/>
      <c r="T345" s="425"/>
    </row>
    <row r="346" spans="1:20" ht="13.15" customHeight="1">
      <c r="A346" s="60" t="s">
        <v>469</v>
      </c>
      <c r="B346" s="61" t="s">
        <v>470</v>
      </c>
      <c r="C346" s="33">
        <v>282107</v>
      </c>
      <c r="D346" s="34">
        <f>'KOTIS-from World'!C200</f>
        <v>229893</v>
      </c>
      <c r="E346" s="34">
        <f>'KOTIS-from World'!D200</f>
        <v>220775</v>
      </c>
      <c r="F346" s="34">
        <f>'KOTIS-from World'!E200</f>
        <v>236083</v>
      </c>
      <c r="G346" s="34">
        <f>'KOTIS-from World'!F200</f>
        <v>193990</v>
      </c>
      <c r="H346" s="34">
        <f>'KOTIS-from World'!G200</f>
        <v>227708</v>
      </c>
      <c r="I346" s="34">
        <f>'KOTIS-from World'!H200</f>
        <v>26213</v>
      </c>
      <c r="J346" s="35">
        <f>'KOTIS-from World'!I200</f>
        <v>29580</v>
      </c>
      <c r="K346" s="422">
        <f>IF(I346&gt;0, (J346-I346)/I346, "n/a ")</f>
        <v>0.12844771678174952</v>
      </c>
      <c r="L346" s="33">
        <v>40293</v>
      </c>
      <c r="M346" s="34">
        <f>'KOTIS-from the U.S.'!C200</f>
        <v>31466</v>
      </c>
      <c r="N346" s="34">
        <f>'KOTIS-from the U.S.'!D200</f>
        <v>26007</v>
      </c>
      <c r="O346" s="34">
        <f>'KOTIS-from the U.S.'!E200</f>
        <v>30843</v>
      </c>
      <c r="P346" s="34">
        <f>'KOTIS-from the U.S.'!F200</f>
        <v>28474</v>
      </c>
      <c r="Q346" s="34">
        <f>'KOTIS-from the U.S.'!G200</f>
        <v>25823</v>
      </c>
      <c r="R346" s="34">
        <f>'KOTIS-from the U.S.'!H200</f>
        <v>1606</v>
      </c>
      <c r="S346" s="35">
        <f>'KOTIS-from the U.S.'!I200</f>
        <v>1337</v>
      </c>
      <c r="T346" s="422">
        <f>IF(R346&gt;0, (S346-R346)/R346, "n/a ")</f>
        <v>-0.16749688667496887</v>
      </c>
    </row>
    <row r="347" spans="1:20" ht="13.15" customHeight="1">
      <c r="A347" s="60" t="s">
        <v>471</v>
      </c>
      <c r="B347" s="61" t="s">
        <v>472</v>
      </c>
      <c r="C347" s="33">
        <v>56301</v>
      </c>
      <c r="D347" s="34">
        <f>'KOTIS-from World'!C201</f>
        <v>84087</v>
      </c>
      <c r="E347" s="34">
        <f>'KOTIS-from World'!D201</f>
        <v>56656</v>
      </c>
      <c r="F347" s="34">
        <f>'KOTIS-from World'!E201</f>
        <v>75907</v>
      </c>
      <c r="G347" s="34">
        <f>'KOTIS-from World'!F201</f>
        <v>63270</v>
      </c>
      <c r="H347" s="34">
        <f>'KOTIS-from World'!G201</f>
        <v>70638</v>
      </c>
      <c r="I347" s="34">
        <f>'KOTIS-from World'!H201</f>
        <v>4110</v>
      </c>
      <c r="J347" s="35">
        <f>'KOTIS-from World'!I201</f>
        <v>1332</v>
      </c>
      <c r="K347" s="422">
        <f>IF(I347&gt;0, (J347-I347)/I347, "n/a ")</f>
        <v>-0.67591240875912406</v>
      </c>
      <c r="L347" s="33">
        <v>61</v>
      </c>
      <c r="M347" s="34">
        <f>'KOTIS-from the U.S.'!C201</f>
        <v>94</v>
      </c>
      <c r="N347" s="34">
        <f>'KOTIS-from the U.S.'!D201</f>
        <v>82</v>
      </c>
      <c r="O347" s="34">
        <f>'KOTIS-from the U.S.'!E201</f>
        <v>96</v>
      </c>
      <c r="P347" s="34">
        <f>'KOTIS-from the U.S.'!F201</f>
        <v>83</v>
      </c>
      <c r="Q347" s="34">
        <f>'KOTIS-from the U.S.'!G201</f>
        <v>173</v>
      </c>
      <c r="R347" s="34">
        <f>'KOTIS-from the U.S.'!H201</f>
        <v>4</v>
      </c>
      <c r="S347" s="35">
        <f>'KOTIS-from the U.S.'!I201</f>
        <v>23</v>
      </c>
      <c r="T347" s="422">
        <f>IF(R347&gt;0, (S347-R347)/R347, "n/a ")</f>
        <v>4.75</v>
      </c>
    </row>
    <row r="348" spans="1:20" ht="13.15" customHeight="1">
      <c r="A348" s="60" t="s">
        <v>473</v>
      </c>
      <c r="B348" s="61" t="s">
        <v>474</v>
      </c>
      <c r="C348" s="33">
        <v>141045</v>
      </c>
      <c r="D348" s="34">
        <f>'KOTIS-from World'!C202</f>
        <v>275350</v>
      </c>
      <c r="E348" s="34">
        <f>'KOTIS-from World'!D202</f>
        <v>103932</v>
      </c>
      <c r="F348" s="34">
        <f>'KOTIS-from World'!E202</f>
        <v>96218</v>
      </c>
      <c r="G348" s="34">
        <f>'KOTIS-from World'!F202</f>
        <v>93163</v>
      </c>
      <c r="H348" s="34">
        <f>'KOTIS-from World'!G202</f>
        <v>84164</v>
      </c>
      <c r="I348" s="34">
        <f>'KOTIS-from World'!H202</f>
        <v>6910</v>
      </c>
      <c r="J348" s="35">
        <f>'KOTIS-from World'!I202</f>
        <v>8274</v>
      </c>
      <c r="K348" s="422">
        <f>IF(I348&gt;0, (J348-I348)/I348, "n/a ")</f>
        <v>0.19739507959479016</v>
      </c>
      <c r="L348" s="33">
        <v>2748</v>
      </c>
      <c r="M348" s="34">
        <f>'KOTIS-from the U.S.'!C202</f>
        <v>3235</v>
      </c>
      <c r="N348" s="34">
        <f>'KOTIS-from the U.S.'!D202</f>
        <v>9978</v>
      </c>
      <c r="O348" s="34">
        <f>'KOTIS-from the U.S.'!E202</f>
        <v>9487</v>
      </c>
      <c r="P348" s="34">
        <f>'KOTIS-from the U.S.'!F202</f>
        <v>4997</v>
      </c>
      <c r="Q348" s="34">
        <f>'KOTIS-from the U.S.'!G202</f>
        <v>5267</v>
      </c>
      <c r="R348" s="34">
        <f>'KOTIS-from the U.S.'!H202</f>
        <v>473</v>
      </c>
      <c r="S348" s="35">
        <f>'KOTIS-from the U.S.'!I202</f>
        <v>392</v>
      </c>
      <c r="T348" s="422">
        <f>IF(R348&gt;0, (S348-R348)/R348, "n/a ")</f>
        <v>-0.17124735729386892</v>
      </c>
    </row>
    <row r="349" spans="1:20" s="40" customFormat="1" ht="13.15" customHeight="1">
      <c r="A349" s="36"/>
      <c r="B349" s="37" t="s">
        <v>475</v>
      </c>
      <c r="C349" s="38">
        <f t="shared" ref="C349:H349" si="463">SUM(C346:C348)</f>
        <v>479453</v>
      </c>
      <c r="D349" s="38">
        <f t="shared" si="463"/>
        <v>589330</v>
      </c>
      <c r="E349" s="38">
        <f t="shared" si="463"/>
        <v>381363</v>
      </c>
      <c r="F349" s="38">
        <f t="shared" si="463"/>
        <v>408208</v>
      </c>
      <c r="G349" s="38">
        <f t="shared" si="463"/>
        <v>350423</v>
      </c>
      <c r="H349" s="38">
        <f t="shared" si="463"/>
        <v>382510</v>
      </c>
      <c r="I349" s="39">
        <f t="shared" ref="I349:J349" si="464">SUM(I346:I348)</f>
        <v>37233</v>
      </c>
      <c r="J349" s="39">
        <f t="shared" si="464"/>
        <v>39186</v>
      </c>
      <c r="K349" s="423">
        <f>(J349-I349)/I349</f>
        <v>5.2453468697123522E-2</v>
      </c>
      <c r="L349" s="38">
        <f t="shared" ref="L349:Q349" si="465">SUM(L346:L348)</f>
        <v>43102</v>
      </c>
      <c r="M349" s="38">
        <f t="shared" si="465"/>
        <v>34795</v>
      </c>
      <c r="N349" s="38">
        <f t="shared" si="465"/>
        <v>36067</v>
      </c>
      <c r="O349" s="38">
        <f t="shared" si="465"/>
        <v>40426</v>
      </c>
      <c r="P349" s="38">
        <f t="shared" si="465"/>
        <v>33554</v>
      </c>
      <c r="Q349" s="38">
        <f t="shared" si="465"/>
        <v>31263</v>
      </c>
      <c r="R349" s="39">
        <f t="shared" ref="R349:S349" si="466">SUM(R346:R348)</f>
        <v>2083</v>
      </c>
      <c r="S349" s="39">
        <f t="shared" si="466"/>
        <v>1752</v>
      </c>
      <c r="T349" s="423">
        <f>(S349-R349)/R349</f>
        <v>-0.15890542486797887</v>
      </c>
    </row>
    <row r="350" spans="1:20" s="40" customFormat="1" ht="13.15" customHeight="1">
      <c r="A350" s="23"/>
      <c r="B350" s="41" t="s">
        <v>28</v>
      </c>
      <c r="C350" s="42"/>
      <c r="D350" s="42">
        <f>(D349-C349)/C349</f>
        <v>0.22917157677603436</v>
      </c>
      <c r="E350" s="42">
        <f t="shared" ref="E350:H350" si="467">(E349-D349)/D349</f>
        <v>-0.35288717696367061</v>
      </c>
      <c r="F350" s="42">
        <f t="shared" si="467"/>
        <v>7.0392250952504565E-2</v>
      </c>
      <c r="G350" s="42">
        <f t="shared" si="467"/>
        <v>-0.14155773527221416</v>
      </c>
      <c r="H350" s="42">
        <f t="shared" si="467"/>
        <v>9.1566478227741901E-2</v>
      </c>
      <c r="I350" s="43"/>
      <c r="J350" s="43"/>
      <c r="K350" s="424"/>
      <c r="L350" s="45"/>
      <c r="M350" s="45">
        <f t="shared" ref="M350" si="468">IF(L349&gt;0,(M349-L349)/L349,"n/a")</f>
        <v>-0.19272887569022318</v>
      </c>
      <c r="N350" s="45">
        <f t="shared" ref="N350" si="469">IF(M349&gt;0,(N349-M349)/M349,"n/a")</f>
        <v>3.6556976577094412E-2</v>
      </c>
      <c r="O350" s="45">
        <f t="shared" ref="O350" si="470">IF(N349&gt;0,(O349-N349)/N349,"n/a")</f>
        <v>0.12085840241772257</v>
      </c>
      <c r="P350" s="45">
        <f t="shared" ref="P350" si="471">IF(O349&gt;0,(P349-O349)/O349,"n/a")</f>
        <v>-0.16998961064661355</v>
      </c>
      <c r="Q350" s="45">
        <f t="shared" ref="Q350" si="472">IF(P349&gt;0,(Q349-P349)/P349,"n/a")</f>
        <v>-6.8277999642367526E-2</v>
      </c>
      <c r="R350" s="65"/>
      <c r="S350" s="66"/>
      <c r="T350" s="424"/>
    </row>
    <row r="351" spans="1:20" s="22" customFormat="1" ht="13.15" customHeight="1">
      <c r="A351" s="49"/>
      <c r="B351" s="50" t="s">
        <v>29</v>
      </c>
      <c r="C351" s="51"/>
      <c r="D351" s="52"/>
      <c r="E351" s="52"/>
      <c r="F351" s="52"/>
      <c r="G351" s="52"/>
      <c r="H351" s="52"/>
      <c r="I351" s="53"/>
      <c r="J351" s="53"/>
      <c r="K351" s="424"/>
      <c r="L351" s="54">
        <f>L349/C349</f>
        <v>8.9898279914819593E-2</v>
      </c>
      <c r="M351" s="54">
        <f t="shared" ref="M351" si="473">M349/D349</f>
        <v>5.9041623538594677E-2</v>
      </c>
      <c r="N351" s="54">
        <f t="shared" ref="N351" si="474">N349/E349</f>
        <v>9.4573936118606164E-2</v>
      </c>
      <c r="O351" s="54">
        <f t="shared" ref="O351" si="475">O349/F349</f>
        <v>9.9032846000078389E-2</v>
      </c>
      <c r="P351" s="54">
        <f t="shared" ref="P351" si="476">P349/G349</f>
        <v>9.5752847273152739E-2</v>
      </c>
      <c r="Q351" s="54">
        <f t="shared" ref="Q351" si="477">Q349/H349</f>
        <v>8.1731196570024311E-2</v>
      </c>
      <c r="R351" s="55">
        <f t="shared" ref="R351" si="478">R349/I349</f>
        <v>5.5944995031289448E-2</v>
      </c>
      <c r="S351" s="55">
        <f t="shared" ref="S351" si="479">S349/J349</f>
        <v>4.4709845352932168E-2</v>
      </c>
      <c r="T351" s="424"/>
    </row>
    <row r="352" spans="1:20" ht="13.15" customHeight="1">
      <c r="A352" s="67"/>
      <c r="B352" s="61"/>
      <c r="C352" s="62"/>
      <c r="D352" s="62"/>
      <c r="E352" s="62"/>
      <c r="F352" s="62"/>
      <c r="G352" s="62"/>
      <c r="H352" s="62"/>
      <c r="I352" s="68"/>
      <c r="J352" s="68"/>
      <c r="K352" s="425"/>
      <c r="L352" s="62"/>
      <c r="M352" s="62"/>
      <c r="N352" s="62"/>
      <c r="O352" s="62"/>
      <c r="P352" s="62"/>
      <c r="Q352" s="62"/>
      <c r="R352" s="68"/>
      <c r="S352" s="68"/>
      <c r="T352" s="425"/>
    </row>
    <row r="353" spans="1:20" ht="13.15" customHeight="1">
      <c r="A353" s="67" t="s">
        <v>476</v>
      </c>
      <c r="B353" s="61"/>
      <c r="C353" s="62"/>
      <c r="D353" s="62"/>
      <c r="E353" s="62"/>
      <c r="F353" s="62"/>
      <c r="G353" s="62"/>
      <c r="H353" s="62"/>
      <c r="I353" s="68"/>
      <c r="J353" s="68"/>
      <c r="K353" s="425"/>
      <c r="L353" s="62"/>
      <c r="M353" s="62"/>
      <c r="N353" s="62"/>
      <c r="O353" s="62"/>
      <c r="P353" s="62"/>
      <c r="Q353" s="62"/>
      <c r="R353" s="68"/>
      <c r="S353" s="68"/>
      <c r="T353" s="425"/>
    </row>
    <row r="354" spans="1:20" s="40" customFormat="1" ht="13.15" customHeight="1">
      <c r="A354" s="82" t="s">
        <v>477</v>
      </c>
      <c r="B354" s="37" t="s">
        <v>478</v>
      </c>
      <c r="C354" s="83">
        <v>53029</v>
      </c>
      <c r="D354" s="38">
        <f>'KOTIS-from World'!C203</f>
        <v>52172</v>
      </c>
      <c r="E354" s="38">
        <f>'KOTIS-from World'!D203</f>
        <v>48980</v>
      </c>
      <c r="F354" s="38">
        <f>'KOTIS-from World'!E203</f>
        <v>57892</v>
      </c>
      <c r="G354" s="38">
        <f>'KOTIS-from World'!F203</f>
        <v>62710</v>
      </c>
      <c r="H354" s="38">
        <f>'KOTIS-from World'!G203</f>
        <v>64510</v>
      </c>
      <c r="I354" s="39">
        <f>'KOTIS-from World'!H203</f>
        <v>5395</v>
      </c>
      <c r="J354" s="39">
        <f>'KOTIS-from World'!I203</f>
        <v>4000</v>
      </c>
      <c r="K354" s="423">
        <f>(J354-I354)/I354</f>
        <v>-0.25857275254865614</v>
      </c>
      <c r="L354" s="83">
        <v>7275</v>
      </c>
      <c r="M354" s="38">
        <f>'KOTIS-from the U.S.'!C204</f>
        <v>6750</v>
      </c>
      <c r="N354" s="38">
        <f>'KOTIS-from the U.S.'!D204</f>
        <v>7802</v>
      </c>
      <c r="O354" s="38">
        <f>'KOTIS-from the U.S.'!E204</f>
        <v>9547</v>
      </c>
      <c r="P354" s="38">
        <f>'KOTIS-from the U.S.'!F204</f>
        <v>8704</v>
      </c>
      <c r="Q354" s="38">
        <f>'KOTIS-from the U.S.'!G204</f>
        <v>10373</v>
      </c>
      <c r="R354" s="39">
        <f>'KOTIS-from the U.S.'!H204</f>
        <v>843</v>
      </c>
      <c r="S354" s="39">
        <f>'KOTIS-from the U.S.'!I204</f>
        <v>409</v>
      </c>
      <c r="T354" s="423">
        <f>(S354-R354)/R354</f>
        <v>-0.51482799525504153</v>
      </c>
    </row>
    <row r="355" spans="1:20" s="40" customFormat="1" ht="13.15" customHeight="1">
      <c r="A355" s="23"/>
      <c r="B355" s="41" t="s">
        <v>28</v>
      </c>
      <c r="C355" s="42"/>
      <c r="D355" s="42">
        <f>(D354-C354)/C354</f>
        <v>-1.6160968526655228E-2</v>
      </c>
      <c r="E355" s="42">
        <f t="shared" ref="E355:H355" si="480">(E354-D354)/D354</f>
        <v>-6.1182243348922791E-2</v>
      </c>
      <c r="F355" s="42">
        <f t="shared" si="480"/>
        <v>0.18195181706819111</v>
      </c>
      <c r="G355" s="42">
        <f t="shared" si="480"/>
        <v>8.3223934222345058E-2</v>
      </c>
      <c r="H355" s="42">
        <f t="shared" si="480"/>
        <v>2.8703556051666402E-2</v>
      </c>
      <c r="I355" s="43"/>
      <c r="J355" s="43"/>
      <c r="K355" s="424"/>
      <c r="L355" s="84"/>
      <c r="M355" s="45">
        <f t="shared" ref="M355" si="481">IF(L354&gt;0,(M354-L354)/L354,"n/a")</f>
        <v>-7.2164948453608241E-2</v>
      </c>
      <c r="N355" s="45">
        <f t="shared" ref="N355" si="482">IF(M354&gt;0,(N354-M354)/M354,"n/a")</f>
        <v>0.15585185185185185</v>
      </c>
      <c r="O355" s="45">
        <f t="shared" ref="O355" si="483">IF(N354&gt;0,(O354-N354)/N354,"n/a")</f>
        <v>0.2236605998461933</v>
      </c>
      <c r="P355" s="45">
        <f t="shared" ref="P355" si="484">IF(O354&gt;0,(P354-O354)/O354,"n/a")</f>
        <v>-8.8299989525505398E-2</v>
      </c>
      <c r="Q355" s="45">
        <f t="shared" ref="Q355" si="485">IF(P354&gt;0,(Q354-P354)/P354,"n/a")</f>
        <v>0.19175091911764705</v>
      </c>
      <c r="R355" s="65"/>
      <c r="S355" s="66"/>
      <c r="T355" s="424"/>
    </row>
    <row r="356" spans="1:20" s="22" customFormat="1" ht="13.15" customHeight="1">
      <c r="A356" s="49"/>
      <c r="B356" s="50" t="s">
        <v>29</v>
      </c>
      <c r="C356" s="51"/>
      <c r="D356" s="52"/>
      <c r="E356" s="52"/>
      <c r="F356" s="52"/>
      <c r="G356" s="52"/>
      <c r="H356" s="52"/>
      <c r="I356" s="53"/>
      <c r="J356" s="53"/>
      <c r="K356" s="424"/>
      <c r="L356" s="76">
        <f>L354/C354</f>
        <v>0.13718908521752249</v>
      </c>
      <c r="M356" s="54">
        <f t="shared" ref="M356" si="486">M354/D354</f>
        <v>0.12937974392394389</v>
      </c>
      <c r="N356" s="54">
        <f t="shared" ref="N356" si="487">N354/E354</f>
        <v>0.159289505920784</v>
      </c>
      <c r="O356" s="54">
        <f t="shared" ref="O356" si="488">O354/F354</f>
        <v>0.16491052304290749</v>
      </c>
      <c r="P356" s="54">
        <f t="shared" ref="P356" si="489">P354/G354</f>
        <v>0.13879763992983576</v>
      </c>
      <c r="Q356" s="54">
        <f t="shared" ref="Q356" si="490">Q354/H354</f>
        <v>0.16079677569369091</v>
      </c>
      <c r="R356" s="55">
        <f t="shared" ref="R356" si="491">R354/I354</f>
        <v>0.15625579240037071</v>
      </c>
      <c r="S356" s="55">
        <f t="shared" ref="S356" si="492">S354/J354</f>
        <v>0.10224999999999999</v>
      </c>
      <c r="T356" s="424"/>
    </row>
    <row r="357" spans="1:20" ht="13.15" customHeight="1">
      <c r="A357" s="85"/>
      <c r="B357" s="24"/>
      <c r="C357" s="86"/>
      <c r="D357" s="86"/>
      <c r="E357" s="86"/>
      <c r="F357" s="86"/>
      <c r="G357" s="86"/>
      <c r="H357" s="86"/>
      <c r="I357" s="87"/>
      <c r="J357" s="87"/>
      <c r="K357" s="428"/>
      <c r="L357" s="86"/>
      <c r="M357" s="86"/>
      <c r="N357" s="86"/>
      <c r="O357" s="86"/>
      <c r="P357" s="86"/>
      <c r="Q357" s="86"/>
      <c r="R357" s="87"/>
      <c r="S357" s="87"/>
      <c r="T357" s="428"/>
    </row>
    <row r="358" spans="1:20" s="92" customFormat="1" ht="13.15" customHeight="1">
      <c r="A358" s="67" t="s">
        <v>479</v>
      </c>
      <c r="B358" s="88"/>
      <c r="C358" s="89"/>
      <c r="D358" s="90"/>
      <c r="E358" s="90"/>
      <c r="F358" s="90"/>
      <c r="G358" s="90"/>
      <c r="H358" s="90"/>
      <c r="I358" s="91"/>
      <c r="J358" s="91"/>
      <c r="K358" s="425"/>
      <c r="L358" s="76"/>
      <c r="M358" s="76"/>
      <c r="N358" s="76"/>
      <c r="O358" s="76"/>
      <c r="P358" s="76"/>
      <c r="Q358" s="76"/>
      <c r="R358" s="55"/>
      <c r="S358" s="55"/>
      <c r="T358" s="425"/>
    </row>
    <row r="359" spans="1:20" ht="13.15" customHeight="1">
      <c r="A359" s="60">
        <v>3501</v>
      </c>
      <c r="B359" s="61" t="s">
        <v>480</v>
      </c>
      <c r="C359" s="62">
        <v>52643</v>
      </c>
      <c r="D359" s="34">
        <f>'KOTIS-from World'!C204</f>
        <v>48978</v>
      </c>
      <c r="E359" s="34">
        <f>'KOTIS-from World'!D204</f>
        <v>56824</v>
      </c>
      <c r="F359" s="34">
        <f>'KOTIS-from World'!E204</f>
        <v>66405</v>
      </c>
      <c r="G359" s="34">
        <f>'KOTIS-from World'!F204</f>
        <v>83580</v>
      </c>
      <c r="H359" s="34">
        <f>'KOTIS-from World'!G204</f>
        <v>137366</v>
      </c>
      <c r="I359" s="34">
        <f>'KOTIS-from World'!H204</f>
        <v>15046</v>
      </c>
      <c r="J359" s="35">
        <f>'KOTIS-from World'!I204</f>
        <v>6716</v>
      </c>
      <c r="K359" s="422">
        <f>IF(I359&gt;0, (J359-I359)/I359, "n/a ")</f>
        <v>-0.55363551774558017</v>
      </c>
      <c r="L359" s="62">
        <v>1654</v>
      </c>
      <c r="M359" s="34">
        <f>'KOTIS-from the U.S.'!C205</f>
        <v>2093</v>
      </c>
      <c r="N359" s="34">
        <f>'KOTIS-from the U.S.'!D205</f>
        <v>1991</v>
      </c>
      <c r="O359" s="34">
        <f>'KOTIS-from the U.S.'!E205</f>
        <v>4286</v>
      </c>
      <c r="P359" s="34">
        <f>'KOTIS-from the U.S.'!F205</f>
        <v>6145</v>
      </c>
      <c r="Q359" s="34">
        <f>'KOTIS-from the U.S.'!G205</f>
        <v>13311</v>
      </c>
      <c r="R359" s="34">
        <f>'KOTIS-from the U.S.'!H205</f>
        <v>1042</v>
      </c>
      <c r="S359" s="35">
        <f>'KOTIS-from the U.S.'!I205</f>
        <v>6</v>
      </c>
      <c r="T359" s="422">
        <f>IF(R359&gt;0, (S359-R359)/R359, "n/a ")</f>
        <v>-0.99424184261036463</v>
      </c>
    </row>
    <row r="360" spans="1:20" ht="13.15" customHeight="1">
      <c r="A360" s="60">
        <v>3505</v>
      </c>
      <c r="B360" s="61" t="s">
        <v>481</v>
      </c>
      <c r="C360" s="62">
        <v>93673</v>
      </c>
      <c r="D360" s="34">
        <f>'KOTIS-from World'!C205</f>
        <v>104595</v>
      </c>
      <c r="E360" s="34">
        <f>'KOTIS-from World'!D205</f>
        <v>103107</v>
      </c>
      <c r="F360" s="34">
        <f>'KOTIS-from World'!E205</f>
        <v>112261</v>
      </c>
      <c r="G360" s="34">
        <f>'KOTIS-from World'!F205</f>
        <v>123973</v>
      </c>
      <c r="H360" s="34">
        <f>'KOTIS-from World'!G205</f>
        <v>145163</v>
      </c>
      <c r="I360" s="34">
        <f>'KOTIS-from World'!H205</f>
        <v>9875</v>
      </c>
      <c r="J360" s="35">
        <f>'KOTIS-from World'!I205</f>
        <v>8236</v>
      </c>
      <c r="K360" s="422">
        <f>IF(I360&gt;0, (J360-I360)/I360, "n/a ")</f>
        <v>-0.16597468354430381</v>
      </c>
      <c r="L360" s="62">
        <v>5007</v>
      </c>
      <c r="M360" s="34">
        <f>'KOTIS-from the U.S.'!C206</f>
        <v>6431</v>
      </c>
      <c r="N360" s="34">
        <f>'KOTIS-from the U.S.'!D206</f>
        <v>6926</v>
      </c>
      <c r="O360" s="34">
        <f>'KOTIS-from the U.S.'!E206</f>
        <v>8951</v>
      </c>
      <c r="P360" s="34">
        <f>'KOTIS-from the U.S.'!F206</f>
        <v>8940</v>
      </c>
      <c r="Q360" s="34">
        <f>'KOTIS-from the U.S.'!G206</f>
        <v>11367</v>
      </c>
      <c r="R360" s="34">
        <f>'KOTIS-from the U.S.'!H206</f>
        <v>380</v>
      </c>
      <c r="S360" s="35">
        <f>'KOTIS-from the U.S.'!I206</f>
        <v>847</v>
      </c>
      <c r="T360" s="422">
        <f>IF(R360&gt;0, (S360-R360)/R360, "n/a ")</f>
        <v>1.2289473684210526</v>
      </c>
    </row>
    <row r="361" spans="1:20" s="40" customFormat="1" ht="13.15" customHeight="1">
      <c r="A361" s="36"/>
      <c r="B361" s="37" t="s">
        <v>482</v>
      </c>
      <c r="C361" s="38">
        <f t="shared" ref="C361:H361" si="493">SUM(C358:C360)</f>
        <v>146316</v>
      </c>
      <c r="D361" s="38">
        <f t="shared" si="493"/>
        <v>153573</v>
      </c>
      <c r="E361" s="38">
        <f t="shared" si="493"/>
        <v>159931</v>
      </c>
      <c r="F361" s="38">
        <f t="shared" si="493"/>
        <v>178666</v>
      </c>
      <c r="G361" s="38">
        <f t="shared" si="493"/>
        <v>207553</v>
      </c>
      <c r="H361" s="38">
        <f t="shared" si="493"/>
        <v>282529</v>
      </c>
      <c r="I361" s="39">
        <f t="shared" ref="I361:J361" si="494">SUM(I358:I360)</f>
        <v>24921</v>
      </c>
      <c r="J361" s="39">
        <f t="shared" si="494"/>
        <v>14952</v>
      </c>
      <c r="K361" s="423">
        <f>(J361-I361)/I361</f>
        <v>-0.40002407608041413</v>
      </c>
      <c r="L361" s="38">
        <f t="shared" ref="L361:S361" si="495">SUM(L358:L360)</f>
        <v>6661</v>
      </c>
      <c r="M361" s="38">
        <f t="shared" si="495"/>
        <v>8524</v>
      </c>
      <c r="N361" s="38">
        <f t="shared" si="495"/>
        <v>8917</v>
      </c>
      <c r="O361" s="38">
        <f t="shared" si="495"/>
        <v>13237</v>
      </c>
      <c r="P361" s="38">
        <f t="shared" si="495"/>
        <v>15085</v>
      </c>
      <c r="Q361" s="38">
        <f t="shared" si="495"/>
        <v>24678</v>
      </c>
      <c r="R361" s="39">
        <f t="shared" si="495"/>
        <v>1422</v>
      </c>
      <c r="S361" s="39">
        <f t="shared" si="495"/>
        <v>853</v>
      </c>
      <c r="T361" s="423">
        <f>(S361-R361)/R361</f>
        <v>-0.40014064697609003</v>
      </c>
    </row>
    <row r="362" spans="1:20" s="40" customFormat="1" ht="13.15" customHeight="1">
      <c r="A362" s="23"/>
      <c r="B362" s="41" t="s">
        <v>28</v>
      </c>
      <c r="C362" s="42"/>
      <c r="D362" s="42">
        <f>(D361-C361)/C361</f>
        <v>4.9598130074632985E-2</v>
      </c>
      <c r="E362" s="42">
        <f t="shared" ref="E362:H362" si="496">(E361-D361)/D361</f>
        <v>4.1400506599467354E-2</v>
      </c>
      <c r="F362" s="42">
        <f t="shared" si="496"/>
        <v>0.11714426846577587</v>
      </c>
      <c r="G362" s="42">
        <f t="shared" si="496"/>
        <v>0.16168157343870687</v>
      </c>
      <c r="H362" s="42">
        <f t="shared" si="496"/>
        <v>0.3612378525003252</v>
      </c>
      <c r="I362" s="43"/>
      <c r="J362" s="43"/>
      <c r="K362" s="424"/>
      <c r="L362" s="45"/>
      <c r="M362" s="45">
        <f t="shared" ref="M362" si="497">IF(L361&gt;0,(M361-L361)/L361,"n/a")</f>
        <v>0.27968773457438822</v>
      </c>
      <c r="N362" s="45">
        <f t="shared" ref="N362" si="498">IF(M361&gt;0,(N361-M361)/M361,"n/a")</f>
        <v>4.6105114969497887E-2</v>
      </c>
      <c r="O362" s="45">
        <f t="shared" ref="O362" si="499">IF(N361&gt;0,(O361-N361)/N361,"n/a")</f>
        <v>0.48446787035998656</v>
      </c>
      <c r="P362" s="45">
        <f t="shared" ref="P362" si="500">IF(O361&gt;0,(P361-O361)/O361,"n/a")</f>
        <v>0.13960867265996826</v>
      </c>
      <c r="Q362" s="45">
        <f t="shared" ref="Q362" si="501">IF(P361&gt;0,(Q361-P361)/P361,"n/a")</f>
        <v>0.63592973152137888</v>
      </c>
      <c r="R362" s="65"/>
      <c r="S362" s="66"/>
      <c r="T362" s="424"/>
    </row>
    <row r="363" spans="1:20" s="22" customFormat="1" ht="13.15" customHeight="1">
      <c r="A363" s="49"/>
      <c r="B363" s="50" t="s">
        <v>29</v>
      </c>
      <c r="C363" s="51"/>
      <c r="D363" s="52"/>
      <c r="E363" s="52"/>
      <c r="F363" s="52"/>
      <c r="G363" s="52"/>
      <c r="H363" s="52"/>
      <c r="I363" s="53"/>
      <c r="J363" s="53"/>
      <c r="K363" s="424"/>
      <c r="L363" s="54">
        <f>L361/C361</f>
        <v>4.5524754640640805E-2</v>
      </c>
      <c r="M363" s="54">
        <f t="shared" ref="M363" si="502">M361/D361</f>
        <v>5.5504548325552017E-2</v>
      </c>
      <c r="N363" s="54">
        <f t="shared" ref="N363" si="503">N361/E361</f>
        <v>5.5755294470740506E-2</v>
      </c>
      <c r="O363" s="54">
        <f t="shared" ref="O363" si="504">O361/F361</f>
        <v>7.4087963014787372E-2</v>
      </c>
      <c r="P363" s="54">
        <f t="shared" ref="P363" si="505">P361/G361</f>
        <v>7.2680231073508933E-2</v>
      </c>
      <c r="Q363" s="54">
        <f t="shared" ref="Q363" si="506">Q361/H361</f>
        <v>8.7346785639704244E-2</v>
      </c>
      <c r="R363" s="55">
        <f t="shared" ref="R363" si="507">R361/I361</f>
        <v>5.7060310581437339E-2</v>
      </c>
      <c r="S363" s="55">
        <f t="shared" ref="S363" si="508">S361/J361</f>
        <v>5.7049224184055641E-2</v>
      </c>
      <c r="T363" s="424"/>
    </row>
    <row r="364" spans="1:20" s="92" customFormat="1" ht="13.15" customHeight="1">
      <c r="A364" s="67"/>
      <c r="B364" s="88"/>
      <c r="C364" s="89"/>
      <c r="D364" s="90"/>
      <c r="E364" s="90"/>
      <c r="F364" s="90"/>
      <c r="G364" s="90"/>
      <c r="H364" s="90"/>
      <c r="I364" s="91"/>
      <c r="J364" s="91"/>
      <c r="K364" s="425"/>
      <c r="L364" s="76"/>
      <c r="M364" s="76"/>
      <c r="N364" s="76"/>
      <c r="O364" s="76"/>
      <c r="P364" s="76"/>
      <c r="Q364" s="76"/>
      <c r="R364" s="55"/>
      <c r="S364" s="55"/>
      <c r="T364" s="425"/>
    </row>
    <row r="365" spans="1:20" s="92" customFormat="1" ht="13.15" customHeight="1">
      <c r="A365" s="67" t="s">
        <v>483</v>
      </c>
      <c r="B365" s="88"/>
      <c r="C365" s="89"/>
      <c r="D365" s="90"/>
      <c r="E365" s="90"/>
      <c r="F365" s="90"/>
      <c r="G365" s="90"/>
      <c r="H365" s="90"/>
      <c r="I365" s="91"/>
      <c r="J365" s="91"/>
      <c r="K365" s="425"/>
      <c r="L365" s="76"/>
      <c r="M365" s="76"/>
      <c r="N365" s="76"/>
      <c r="O365" s="76"/>
      <c r="P365" s="76"/>
      <c r="Q365" s="76"/>
      <c r="R365" s="55"/>
      <c r="S365" s="55"/>
      <c r="T365" s="425"/>
    </row>
    <row r="366" spans="1:20" s="40" customFormat="1" ht="13.15" customHeight="1">
      <c r="A366" s="93">
        <v>3824.6</v>
      </c>
      <c r="B366" s="37" t="s">
        <v>484</v>
      </c>
      <c r="C366" s="83">
        <v>3556</v>
      </c>
      <c r="D366" s="38">
        <f>'KOTIS-from World'!C206</f>
        <v>3882</v>
      </c>
      <c r="E366" s="38">
        <f>'KOTIS-from World'!D206</f>
        <v>5074</v>
      </c>
      <c r="F366" s="38">
        <f>'KOTIS-from World'!E206</f>
        <v>5109</v>
      </c>
      <c r="G366" s="38">
        <f>'KOTIS-from World'!F206</f>
        <v>7708</v>
      </c>
      <c r="H366" s="38">
        <f>'KOTIS-from World'!G206</f>
        <v>13896</v>
      </c>
      <c r="I366" s="39">
        <f>'KOTIS-from World'!H206</f>
        <v>444</v>
      </c>
      <c r="J366" s="39">
        <f>'KOTIS-from World'!I206</f>
        <v>367</v>
      </c>
      <c r="K366" s="423">
        <f>(J366-I366)/I366</f>
        <v>-0.17342342342342343</v>
      </c>
      <c r="L366" s="83">
        <v>0</v>
      </c>
      <c r="M366" s="38">
        <f>'KOTIS-from the U.S.'!C207</f>
        <v>0</v>
      </c>
      <c r="N366" s="38">
        <f>'KOTIS-from the U.S.'!D207</f>
        <v>5</v>
      </c>
      <c r="O366" s="38">
        <f>'KOTIS-from the U.S.'!E207</f>
        <v>0</v>
      </c>
      <c r="P366" s="38">
        <f>'KOTIS-from the U.S.'!F207</f>
        <v>0</v>
      </c>
      <c r="Q366" s="38">
        <f>'KOTIS-from the U.S.'!G207</f>
        <v>31</v>
      </c>
      <c r="R366" s="39">
        <f>'KOTIS-from the U.S.'!H207</f>
        <v>0</v>
      </c>
      <c r="S366" s="39">
        <f>'KOTIS-from the U.S.'!I207</f>
        <v>0</v>
      </c>
      <c r="T366" s="431" t="str">
        <f>IF(R366&gt;0, (S366-R366)/R366, "n/a ")</f>
        <v xml:space="preserve">n/a </v>
      </c>
    </row>
    <row r="367" spans="1:20" s="40" customFormat="1" ht="13.15" customHeight="1">
      <c r="A367" s="23"/>
      <c r="B367" s="41" t="s">
        <v>28</v>
      </c>
      <c r="C367" s="42"/>
      <c r="D367" s="42">
        <f>(D366-C366)/C366</f>
        <v>9.1676040494938132E-2</v>
      </c>
      <c r="E367" s="42">
        <f t="shared" ref="E367:H367" si="509">(E366-D366)/D366</f>
        <v>0.30705821741370426</v>
      </c>
      <c r="F367" s="42">
        <f t="shared" si="509"/>
        <v>6.897910918407568E-3</v>
      </c>
      <c r="G367" s="42">
        <f t="shared" si="509"/>
        <v>0.50871011939714228</v>
      </c>
      <c r="H367" s="42">
        <f t="shared" si="509"/>
        <v>0.80280228334198234</v>
      </c>
      <c r="I367" s="43"/>
      <c r="J367" s="43"/>
      <c r="K367" s="424"/>
      <c r="L367" s="45"/>
      <c r="M367" s="45" t="str">
        <f t="shared" ref="M367" si="510">IF(L366&gt;0,(M366-L366)/L366,"n/a")</f>
        <v>n/a</v>
      </c>
      <c r="N367" s="45" t="str">
        <f t="shared" ref="N367" si="511">IF(M366&gt;0,(N366-M366)/M366,"n/a")</f>
        <v>n/a</v>
      </c>
      <c r="O367" s="45">
        <f t="shared" ref="O367" si="512">IF(N366&gt;0,(O366-N366)/N366,"n/a")</f>
        <v>-1</v>
      </c>
      <c r="P367" s="45" t="str">
        <f t="shared" ref="P367" si="513">IF(O366&gt;0,(P366-O366)/O366,"n/a")</f>
        <v>n/a</v>
      </c>
      <c r="Q367" s="45" t="str">
        <f t="shared" ref="Q367" si="514">IF(P366&gt;0,(Q366-P366)/P366,"n/a")</f>
        <v>n/a</v>
      </c>
      <c r="R367" s="65"/>
      <c r="S367" s="66"/>
      <c r="T367" s="424"/>
    </row>
    <row r="368" spans="1:20" s="22" customFormat="1" ht="13.15" customHeight="1">
      <c r="A368" s="49"/>
      <c r="B368" s="50" t="s">
        <v>29</v>
      </c>
      <c r="C368" s="51"/>
      <c r="D368" s="52"/>
      <c r="E368" s="52"/>
      <c r="F368" s="52"/>
      <c r="G368" s="52"/>
      <c r="H368" s="52"/>
      <c r="I368" s="53"/>
      <c r="J368" s="53"/>
      <c r="K368" s="424"/>
      <c r="L368" s="54">
        <f>L366/C366</f>
        <v>0</v>
      </c>
      <c r="M368" s="54">
        <f t="shared" ref="M368" si="515">M366/D366</f>
        <v>0</v>
      </c>
      <c r="N368" s="54">
        <f t="shared" ref="N368" si="516">N366/E366</f>
        <v>9.8541584548679549E-4</v>
      </c>
      <c r="O368" s="54">
        <f t="shared" ref="O368" si="517">O366/F366</f>
        <v>0</v>
      </c>
      <c r="P368" s="54">
        <f t="shared" ref="P368" si="518">P366/G366</f>
        <v>0</v>
      </c>
      <c r="Q368" s="54">
        <f t="shared" ref="Q368" si="519">Q366/H366</f>
        <v>2.2308578008059872E-3</v>
      </c>
      <c r="R368" s="55">
        <f t="shared" ref="R368" si="520">R366/I366</f>
        <v>0</v>
      </c>
      <c r="S368" s="55">
        <f t="shared" ref="S368" si="521">S366/J366</f>
        <v>0</v>
      </c>
      <c r="T368" s="424"/>
    </row>
    <row r="369" spans="1:20" s="92" customFormat="1" ht="13.15" customHeight="1">
      <c r="A369" s="67"/>
      <c r="B369" s="88"/>
      <c r="C369" s="89"/>
      <c r="D369" s="90"/>
      <c r="E369" s="90"/>
      <c r="F369" s="90"/>
      <c r="G369" s="90"/>
      <c r="H369" s="90"/>
      <c r="I369" s="91"/>
      <c r="J369" s="91"/>
      <c r="K369" s="425"/>
      <c r="L369" s="76"/>
      <c r="M369" s="76"/>
      <c r="N369" s="76"/>
      <c r="O369" s="76"/>
      <c r="P369" s="76"/>
      <c r="Q369" s="76"/>
      <c r="R369" s="55"/>
      <c r="S369" s="55"/>
      <c r="T369" s="425"/>
    </row>
    <row r="370" spans="1:20" ht="13.15" customHeight="1">
      <c r="A370" s="67" t="s">
        <v>485</v>
      </c>
      <c r="B370" s="61"/>
      <c r="C370" s="62"/>
      <c r="D370" s="62"/>
      <c r="E370" s="62"/>
      <c r="F370" s="62"/>
      <c r="G370" s="62"/>
      <c r="H370" s="62"/>
      <c r="I370" s="68"/>
      <c r="J370" s="68"/>
      <c r="K370" s="425"/>
      <c r="L370" s="62"/>
      <c r="M370" s="62"/>
      <c r="N370" s="62"/>
      <c r="O370" s="62"/>
      <c r="P370" s="62"/>
      <c r="Q370" s="62"/>
      <c r="R370" s="68"/>
      <c r="S370" s="68"/>
      <c r="T370" s="425"/>
    </row>
    <row r="371" spans="1:20" ht="13.15" customHeight="1">
      <c r="A371" s="60" t="s">
        <v>486</v>
      </c>
      <c r="B371" s="61" t="s">
        <v>487</v>
      </c>
      <c r="C371" s="33">
        <v>297868</v>
      </c>
      <c r="D371" s="34">
        <f>'KOTIS-from World'!C207</f>
        <v>229188</v>
      </c>
      <c r="E371" s="34">
        <f>'KOTIS-from World'!D207</f>
        <v>169373</v>
      </c>
      <c r="F371" s="34">
        <f>'KOTIS-from World'!E207</f>
        <v>95264</v>
      </c>
      <c r="G371" s="34">
        <f>'KOTIS-from World'!F207</f>
        <v>135957</v>
      </c>
      <c r="H371" s="34">
        <f>'KOTIS-from World'!G207</f>
        <v>133000</v>
      </c>
      <c r="I371" s="34">
        <f>'KOTIS-from World'!H207</f>
        <v>10768</v>
      </c>
      <c r="J371" s="35">
        <f>'KOTIS-from World'!I207</f>
        <v>6869</v>
      </c>
      <c r="K371" s="422">
        <f t="shared" ref="K371:K381" si="522">IF(I371&gt;0, (J371-I371)/I371, "n/a ")</f>
        <v>-0.36209138187221396</v>
      </c>
      <c r="L371" s="33">
        <v>268642</v>
      </c>
      <c r="M371" s="34">
        <f>'KOTIS-from the U.S.'!C208</f>
        <v>210852</v>
      </c>
      <c r="N371" s="34">
        <f>'KOTIS-from the U.S.'!D208</f>
        <v>156475</v>
      </c>
      <c r="O371" s="34">
        <f>'KOTIS-from the U.S.'!E208</f>
        <v>84865</v>
      </c>
      <c r="P371" s="34">
        <f>'KOTIS-from the U.S.'!F208</f>
        <v>115753</v>
      </c>
      <c r="Q371" s="34">
        <f>'KOTIS-from the U.S.'!G208</f>
        <v>116582</v>
      </c>
      <c r="R371" s="34">
        <f>'KOTIS-from the U.S.'!H208</f>
        <v>9078</v>
      </c>
      <c r="S371" s="35">
        <f>'KOTIS-from the U.S.'!I208</f>
        <v>5753</v>
      </c>
      <c r="T371" s="422">
        <f t="shared" ref="T371:T381" si="523">IF(R371&gt;0, (S371-R371)/R371, "n/a ")</f>
        <v>-0.36627010354703682</v>
      </c>
    </row>
    <row r="372" spans="1:20" ht="13.15" customHeight="1">
      <c r="A372" s="60" t="s">
        <v>488</v>
      </c>
      <c r="B372" s="61" t="s">
        <v>489</v>
      </c>
      <c r="C372" s="33">
        <v>4596</v>
      </c>
      <c r="D372" s="34">
        <f>'KOTIS-from World'!C208</f>
        <v>5037</v>
      </c>
      <c r="E372" s="34">
        <f>'KOTIS-from World'!D208</f>
        <v>810</v>
      </c>
      <c r="F372" s="34">
        <f>'KOTIS-from World'!E208</f>
        <v>65</v>
      </c>
      <c r="G372" s="34">
        <f>'KOTIS-from World'!F208</f>
        <v>39</v>
      </c>
      <c r="H372" s="34">
        <f>'KOTIS-from World'!G208</f>
        <v>0</v>
      </c>
      <c r="I372" s="34">
        <f>'KOTIS-from World'!H208</f>
        <v>0</v>
      </c>
      <c r="J372" s="35">
        <f>'KOTIS-from World'!I208</f>
        <v>1</v>
      </c>
      <c r="K372" s="422" t="str">
        <f t="shared" si="522"/>
        <v xml:space="preserve">n/a </v>
      </c>
      <c r="L372" s="33">
        <v>0</v>
      </c>
      <c r="M372" s="34">
        <f>'KOTIS-from the U.S.'!C209</f>
        <v>0</v>
      </c>
      <c r="N372" s="34">
        <f>'KOTIS-from the U.S.'!D209</f>
        <v>0</v>
      </c>
      <c r="O372" s="34">
        <f>'KOTIS-from the U.S.'!E209</f>
        <v>0</v>
      </c>
      <c r="P372" s="34">
        <f>'KOTIS-from the U.S.'!F209</f>
        <v>0</v>
      </c>
      <c r="Q372" s="34">
        <f>'KOTIS-from the U.S.'!G209</f>
        <v>0</v>
      </c>
      <c r="R372" s="34">
        <f>'KOTIS-from the U.S.'!H209</f>
        <v>0</v>
      </c>
      <c r="S372" s="35">
        <f>'KOTIS-from the U.S.'!I209</f>
        <v>0</v>
      </c>
      <c r="T372" s="422" t="str">
        <f t="shared" si="523"/>
        <v xml:space="preserve">n/a </v>
      </c>
    </row>
    <row r="373" spans="1:20" ht="13.15" customHeight="1">
      <c r="A373" s="60" t="s">
        <v>490</v>
      </c>
      <c r="B373" s="61" t="s">
        <v>491</v>
      </c>
      <c r="C373" s="33">
        <v>5891</v>
      </c>
      <c r="D373" s="34">
        <f>'KOTIS-from World'!C209</f>
        <v>4654</v>
      </c>
      <c r="E373" s="34">
        <f>'KOTIS-from World'!D209</f>
        <v>3554</v>
      </c>
      <c r="F373" s="34">
        <f>'KOTIS-from World'!E209</f>
        <v>3317</v>
      </c>
      <c r="G373" s="34">
        <f>'KOTIS-from World'!F209</f>
        <v>2871</v>
      </c>
      <c r="H373" s="34">
        <f>'KOTIS-from World'!G209</f>
        <v>2789</v>
      </c>
      <c r="I373" s="34">
        <f>'KOTIS-from World'!H209</f>
        <v>111</v>
      </c>
      <c r="J373" s="35">
        <f>'KOTIS-from World'!I209</f>
        <v>241</v>
      </c>
      <c r="K373" s="422">
        <f t="shared" si="522"/>
        <v>1.1711711711711712</v>
      </c>
      <c r="L373" s="33">
        <v>304</v>
      </c>
      <c r="M373" s="34">
        <f>'KOTIS-from the U.S.'!C210</f>
        <v>155</v>
      </c>
      <c r="N373" s="34">
        <f>'KOTIS-from the U.S.'!D210</f>
        <v>120</v>
      </c>
      <c r="O373" s="34">
        <f>'KOTIS-from the U.S.'!E210</f>
        <v>142</v>
      </c>
      <c r="P373" s="34">
        <f>'KOTIS-from the U.S.'!F210</f>
        <v>105</v>
      </c>
      <c r="Q373" s="34">
        <f>'KOTIS-from the U.S.'!G210</f>
        <v>489</v>
      </c>
      <c r="R373" s="34">
        <f>'KOTIS-from the U.S.'!H210</f>
        <v>0</v>
      </c>
      <c r="S373" s="35">
        <f>'KOTIS-from the U.S.'!I210</f>
        <v>0</v>
      </c>
      <c r="T373" s="422" t="str">
        <f t="shared" si="523"/>
        <v xml:space="preserve">n/a </v>
      </c>
    </row>
    <row r="374" spans="1:20" ht="13.15" customHeight="1">
      <c r="A374" s="60" t="s">
        <v>492</v>
      </c>
      <c r="B374" s="61" t="s">
        <v>493</v>
      </c>
      <c r="C374" s="33">
        <v>45399</v>
      </c>
      <c r="D374" s="34">
        <f>'KOTIS-from World'!C210</f>
        <v>33931</v>
      </c>
      <c r="E374" s="34">
        <f>'KOTIS-from World'!D210</f>
        <v>24501</v>
      </c>
      <c r="F374" s="34">
        <f>'KOTIS-from World'!E210</f>
        <v>12835</v>
      </c>
      <c r="G374" s="34">
        <f>'KOTIS-from World'!F210</f>
        <v>25813</v>
      </c>
      <c r="H374" s="34">
        <f>'KOTIS-from World'!G210</f>
        <v>20079</v>
      </c>
      <c r="I374" s="34">
        <f>'KOTIS-from World'!H210</f>
        <v>1499</v>
      </c>
      <c r="J374" s="35">
        <f>'KOTIS-from World'!I210</f>
        <v>995</v>
      </c>
      <c r="K374" s="422">
        <f t="shared" si="522"/>
        <v>-0.33622414943295531</v>
      </c>
      <c r="L374" s="33">
        <v>5351</v>
      </c>
      <c r="M374" s="34">
        <f>'KOTIS-from the U.S.'!C211</f>
        <v>5477</v>
      </c>
      <c r="N374" s="34">
        <f>'KOTIS-from the U.S.'!D211</f>
        <v>3573</v>
      </c>
      <c r="O374" s="34">
        <f>'KOTIS-from the U.S.'!E211</f>
        <v>2852</v>
      </c>
      <c r="P374" s="34">
        <f>'KOTIS-from the U.S.'!F211</f>
        <v>3369</v>
      </c>
      <c r="Q374" s="34">
        <f>'KOTIS-from the U.S.'!G211</f>
        <v>3746</v>
      </c>
      <c r="R374" s="34">
        <f>'KOTIS-from the U.S.'!H211</f>
        <v>237</v>
      </c>
      <c r="S374" s="35">
        <f>'KOTIS-from the U.S.'!I211</f>
        <v>209</v>
      </c>
      <c r="T374" s="422">
        <f t="shared" si="523"/>
        <v>-0.11814345991561181</v>
      </c>
    </row>
    <row r="375" spans="1:20" ht="13.15" customHeight="1">
      <c r="A375" s="60" t="s">
        <v>494</v>
      </c>
      <c r="B375" s="61" t="s">
        <v>495</v>
      </c>
      <c r="C375" s="33">
        <v>1518</v>
      </c>
      <c r="D375" s="34">
        <f>'KOTIS-from World'!C211</f>
        <v>2741</v>
      </c>
      <c r="E375" s="34">
        <f>'KOTIS-from World'!D211</f>
        <v>4867</v>
      </c>
      <c r="F375" s="34">
        <f>'KOTIS-from World'!E211</f>
        <v>3923</v>
      </c>
      <c r="G375" s="34">
        <f>'KOTIS-from World'!F211</f>
        <v>3213</v>
      </c>
      <c r="H375" s="34">
        <f>'KOTIS-from World'!G211</f>
        <v>2931</v>
      </c>
      <c r="I375" s="34">
        <f>'KOTIS-from World'!H211</f>
        <v>864</v>
      </c>
      <c r="J375" s="35">
        <f>'KOTIS-from World'!I211</f>
        <v>746</v>
      </c>
      <c r="K375" s="422">
        <f t="shared" si="522"/>
        <v>-0.13657407407407407</v>
      </c>
      <c r="L375" s="33">
        <v>0</v>
      </c>
      <c r="M375" s="34">
        <f>'KOTIS-from the U.S.'!C212</f>
        <v>0</v>
      </c>
      <c r="N375" s="34">
        <f>'KOTIS-from the U.S.'!D212</f>
        <v>2</v>
      </c>
      <c r="O375" s="34">
        <f>'KOTIS-from the U.S.'!E212</f>
        <v>0</v>
      </c>
      <c r="P375" s="34">
        <f>'KOTIS-from the U.S.'!F212</f>
        <v>0</v>
      </c>
      <c r="Q375" s="34">
        <f>'KOTIS-from the U.S.'!G212</f>
        <v>0</v>
      </c>
      <c r="R375" s="34">
        <f>'KOTIS-from the U.S.'!H212</f>
        <v>0</v>
      </c>
      <c r="S375" s="35">
        <f>'KOTIS-from the U.S.'!I212</f>
        <v>0</v>
      </c>
      <c r="T375" s="422" t="str">
        <f t="shared" si="523"/>
        <v xml:space="preserve">n/a </v>
      </c>
    </row>
    <row r="376" spans="1:20" ht="13.15" customHeight="1">
      <c r="A376" s="60" t="s">
        <v>496</v>
      </c>
      <c r="B376" s="61" t="s">
        <v>497</v>
      </c>
      <c r="C376" s="33">
        <v>1782</v>
      </c>
      <c r="D376" s="34">
        <f>'KOTIS-from World'!C212</f>
        <v>1806</v>
      </c>
      <c r="E376" s="34">
        <f>'KOTIS-from World'!D212</f>
        <v>952</v>
      </c>
      <c r="F376" s="34">
        <f>'KOTIS-from World'!E212</f>
        <v>447</v>
      </c>
      <c r="G376" s="34">
        <f>'KOTIS-from World'!F212</f>
        <v>374</v>
      </c>
      <c r="H376" s="34">
        <f>'KOTIS-from World'!G212</f>
        <v>123</v>
      </c>
      <c r="I376" s="34">
        <f>'KOTIS-from World'!H212</f>
        <v>2</v>
      </c>
      <c r="J376" s="35">
        <f>'KOTIS-from World'!I212</f>
        <v>17</v>
      </c>
      <c r="K376" s="422">
        <f t="shared" si="522"/>
        <v>7.5</v>
      </c>
      <c r="L376" s="33">
        <v>24</v>
      </c>
      <c r="M376" s="34">
        <f>'KOTIS-from the U.S.'!C213</f>
        <v>0</v>
      </c>
      <c r="N376" s="34">
        <f>'KOTIS-from the U.S.'!D213</f>
        <v>35</v>
      </c>
      <c r="O376" s="34">
        <f>'KOTIS-from the U.S.'!E213</f>
        <v>48</v>
      </c>
      <c r="P376" s="34">
        <f>'KOTIS-from the U.S.'!F213</f>
        <v>30</v>
      </c>
      <c r="Q376" s="34">
        <f>'KOTIS-from the U.S.'!G213</f>
        <v>18</v>
      </c>
      <c r="R376" s="34">
        <f>'KOTIS-from the U.S.'!H213</f>
        <v>0</v>
      </c>
      <c r="S376" s="35">
        <f>'KOTIS-from the U.S.'!I213</f>
        <v>0</v>
      </c>
      <c r="T376" s="422" t="str">
        <f t="shared" si="523"/>
        <v xml:space="preserve">n/a </v>
      </c>
    </row>
    <row r="377" spans="1:20" ht="13.15" customHeight="1">
      <c r="A377" s="60" t="s">
        <v>498</v>
      </c>
      <c r="B377" s="61" t="s">
        <v>499</v>
      </c>
      <c r="C377" s="33">
        <v>135104</v>
      </c>
      <c r="D377" s="34">
        <f>'KOTIS-from World'!C213</f>
        <v>119592</v>
      </c>
      <c r="E377" s="34">
        <f>'KOTIS-from World'!D213</f>
        <v>107271</v>
      </c>
      <c r="F377" s="34">
        <f>'KOTIS-from World'!E213</f>
        <v>89383</v>
      </c>
      <c r="G377" s="34">
        <f>'KOTIS-from World'!F213</f>
        <v>126113</v>
      </c>
      <c r="H377" s="34">
        <f>'KOTIS-from World'!G213</f>
        <v>133289</v>
      </c>
      <c r="I377" s="34">
        <f>'KOTIS-from World'!H213</f>
        <v>11843</v>
      </c>
      <c r="J377" s="35">
        <f>'KOTIS-from World'!I213</f>
        <v>9974</v>
      </c>
      <c r="K377" s="422">
        <f t="shared" si="522"/>
        <v>-0.15781474288609304</v>
      </c>
      <c r="L377" s="33">
        <v>602</v>
      </c>
      <c r="M377" s="34">
        <f>'KOTIS-from the U.S.'!C214</f>
        <v>755</v>
      </c>
      <c r="N377" s="34">
        <f>'KOTIS-from the U.S.'!D214</f>
        <v>387</v>
      </c>
      <c r="O377" s="34">
        <f>'KOTIS-from the U.S.'!E214</f>
        <v>277</v>
      </c>
      <c r="P377" s="34">
        <f>'KOTIS-from the U.S.'!F214</f>
        <v>947</v>
      </c>
      <c r="Q377" s="34">
        <f>'KOTIS-from the U.S.'!G214</f>
        <v>670</v>
      </c>
      <c r="R377" s="34">
        <f>'KOTIS-from the U.S.'!H214</f>
        <v>8</v>
      </c>
      <c r="S377" s="35">
        <f>'KOTIS-from the U.S.'!I214</f>
        <v>3</v>
      </c>
      <c r="T377" s="422">
        <f t="shared" si="523"/>
        <v>-0.625</v>
      </c>
    </row>
    <row r="378" spans="1:20" ht="13.15" customHeight="1">
      <c r="A378" s="60">
        <v>4112</v>
      </c>
      <c r="B378" s="61" t="s">
        <v>500</v>
      </c>
      <c r="C378" s="62">
        <v>46616</v>
      </c>
      <c r="D378" s="34">
        <f>'KOTIS-from World'!C214</f>
        <v>47005</v>
      </c>
      <c r="E378" s="34">
        <f>'KOTIS-from World'!D214</f>
        <v>44029</v>
      </c>
      <c r="F378" s="34">
        <f>'KOTIS-from World'!E214</f>
        <v>35612</v>
      </c>
      <c r="G378" s="34">
        <f>'KOTIS-from World'!F214</f>
        <v>46264</v>
      </c>
      <c r="H378" s="34">
        <f>'KOTIS-from World'!G214</f>
        <v>62960</v>
      </c>
      <c r="I378" s="34">
        <f>'KOTIS-from World'!H214</f>
        <v>5481</v>
      </c>
      <c r="J378" s="35">
        <f>'KOTIS-from World'!I214</f>
        <v>3795</v>
      </c>
      <c r="K378" s="422">
        <f t="shared" si="522"/>
        <v>-0.30760810071154898</v>
      </c>
      <c r="L378" s="33">
        <v>2</v>
      </c>
      <c r="M378" s="34">
        <f>'KOTIS-from the U.S.'!C215</f>
        <v>1</v>
      </c>
      <c r="N378" s="34">
        <f>'KOTIS-from the U.S.'!D215</f>
        <v>5</v>
      </c>
      <c r="O378" s="34">
        <f>'KOTIS-from the U.S.'!E215</f>
        <v>1</v>
      </c>
      <c r="P378" s="34">
        <f>'KOTIS-from the U.S.'!F215</f>
        <v>1</v>
      </c>
      <c r="Q378" s="34">
        <f>'KOTIS-from the U.S.'!G215</f>
        <v>4</v>
      </c>
      <c r="R378" s="34">
        <f>'KOTIS-from the U.S.'!H215</f>
        <v>0</v>
      </c>
      <c r="S378" s="35">
        <f>'KOTIS-from the U.S.'!I215</f>
        <v>0</v>
      </c>
      <c r="T378" s="422" t="str">
        <f t="shared" si="523"/>
        <v xml:space="preserve">n/a </v>
      </c>
    </row>
    <row r="379" spans="1:20" ht="13.15" customHeight="1">
      <c r="A379" s="60">
        <v>4113</v>
      </c>
      <c r="B379" s="61" t="s">
        <v>501</v>
      </c>
      <c r="C379" s="62">
        <v>37042</v>
      </c>
      <c r="D379" s="34">
        <f>'KOTIS-from World'!C215</f>
        <v>31106</v>
      </c>
      <c r="E379" s="34">
        <f>'KOTIS-from World'!D215</f>
        <v>22771</v>
      </c>
      <c r="F379" s="34">
        <f>'KOTIS-from World'!E215</f>
        <v>16054</v>
      </c>
      <c r="G379" s="34">
        <f>'KOTIS-from World'!F215</f>
        <v>15115</v>
      </c>
      <c r="H379" s="34">
        <f>'KOTIS-from World'!G215</f>
        <v>15091</v>
      </c>
      <c r="I379" s="34">
        <f>'KOTIS-from World'!H215</f>
        <v>1291</v>
      </c>
      <c r="J379" s="35">
        <f>'KOTIS-from World'!I215</f>
        <v>1432</v>
      </c>
      <c r="K379" s="422">
        <f t="shared" si="522"/>
        <v>0.10921766072811774</v>
      </c>
      <c r="L379" s="33">
        <v>123</v>
      </c>
      <c r="M379" s="34">
        <f>'KOTIS-from the U.S.'!C216</f>
        <v>24</v>
      </c>
      <c r="N379" s="34">
        <f>'KOTIS-from the U.S.'!D216</f>
        <v>71</v>
      </c>
      <c r="O379" s="34">
        <f>'KOTIS-from the U.S.'!E216</f>
        <v>68</v>
      </c>
      <c r="P379" s="34">
        <f>'KOTIS-from the U.S.'!F216</f>
        <v>40</v>
      </c>
      <c r="Q379" s="34">
        <f>'KOTIS-from the U.S.'!G216</f>
        <v>16</v>
      </c>
      <c r="R379" s="34">
        <f>'KOTIS-from the U.S.'!H216</f>
        <v>0</v>
      </c>
      <c r="S379" s="35">
        <f>'KOTIS-from the U.S.'!I216</f>
        <v>0</v>
      </c>
      <c r="T379" s="422" t="str">
        <f t="shared" si="523"/>
        <v xml:space="preserve">n/a </v>
      </c>
    </row>
    <row r="380" spans="1:20" ht="13.15" customHeight="1">
      <c r="A380" s="60">
        <v>4114</v>
      </c>
      <c r="B380" s="61" t="s">
        <v>502</v>
      </c>
      <c r="C380" s="62">
        <v>6748</v>
      </c>
      <c r="D380" s="34">
        <f>'KOTIS-from World'!C216</f>
        <v>6622</v>
      </c>
      <c r="E380" s="34">
        <f>'KOTIS-from World'!D216</f>
        <v>4846</v>
      </c>
      <c r="F380" s="34">
        <f>'KOTIS-from World'!E216</f>
        <v>3735</v>
      </c>
      <c r="G380" s="34">
        <f>'KOTIS-from World'!F216</f>
        <v>3466</v>
      </c>
      <c r="H380" s="34">
        <f>'KOTIS-from World'!G216</f>
        <v>4384</v>
      </c>
      <c r="I380" s="34">
        <f>'KOTIS-from World'!H216</f>
        <v>355</v>
      </c>
      <c r="J380" s="35">
        <f>'KOTIS-from World'!I216</f>
        <v>401</v>
      </c>
      <c r="K380" s="422">
        <f t="shared" si="522"/>
        <v>0.12957746478873239</v>
      </c>
      <c r="L380" s="33">
        <v>0</v>
      </c>
      <c r="M380" s="34">
        <f>'KOTIS-from the U.S.'!C217</f>
        <v>0</v>
      </c>
      <c r="N380" s="34">
        <f>'KOTIS-from the U.S.'!D217</f>
        <v>0</v>
      </c>
      <c r="O380" s="34">
        <f>'KOTIS-from the U.S.'!E217</f>
        <v>0</v>
      </c>
      <c r="P380" s="34">
        <f>'KOTIS-from the U.S.'!F217</f>
        <v>99</v>
      </c>
      <c r="Q380" s="34">
        <f>'KOTIS-from the U.S.'!G217</f>
        <v>0</v>
      </c>
      <c r="R380" s="34">
        <f>'KOTIS-from the U.S.'!H217</f>
        <v>0</v>
      </c>
      <c r="S380" s="35">
        <f>'KOTIS-from the U.S.'!I217</f>
        <v>0</v>
      </c>
      <c r="T380" s="422" t="str">
        <f t="shared" si="523"/>
        <v xml:space="preserve">n/a </v>
      </c>
    </row>
    <row r="381" spans="1:20" ht="13.15" customHeight="1">
      <c r="A381" s="60">
        <v>4115</v>
      </c>
      <c r="B381" s="61" t="s">
        <v>503</v>
      </c>
      <c r="C381" s="62">
        <v>2604</v>
      </c>
      <c r="D381" s="34">
        <f>'KOTIS-from World'!C217</f>
        <v>2294</v>
      </c>
      <c r="E381" s="34">
        <f>'KOTIS-from World'!D217</f>
        <v>2102</v>
      </c>
      <c r="F381" s="34">
        <f>'KOTIS-from World'!E217</f>
        <v>1289</v>
      </c>
      <c r="G381" s="34">
        <f>'KOTIS-from World'!F217</f>
        <v>1398</v>
      </c>
      <c r="H381" s="34">
        <f>'KOTIS-from World'!G217</f>
        <v>1495</v>
      </c>
      <c r="I381" s="34">
        <f>'KOTIS-from World'!H217</f>
        <v>107</v>
      </c>
      <c r="J381" s="35">
        <f>'KOTIS-from World'!I217</f>
        <v>95</v>
      </c>
      <c r="K381" s="422">
        <f t="shared" si="522"/>
        <v>-0.11214953271028037</v>
      </c>
      <c r="L381" s="62">
        <v>15</v>
      </c>
      <c r="M381" s="34">
        <f>'KOTIS-from the U.S.'!C218</f>
        <v>21</v>
      </c>
      <c r="N381" s="34">
        <f>'KOTIS-from the U.S.'!D218</f>
        <v>19</v>
      </c>
      <c r="O381" s="34">
        <f>'KOTIS-from the U.S.'!E218</f>
        <v>14</v>
      </c>
      <c r="P381" s="34">
        <f>'KOTIS-from the U.S.'!F218</f>
        <v>24</v>
      </c>
      <c r="Q381" s="34">
        <f>'KOTIS-from the U.S.'!G218</f>
        <v>25</v>
      </c>
      <c r="R381" s="34">
        <f>'KOTIS-from the U.S.'!H218</f>
        <v>3</v>
      </c>
      <c r="S381" s="35">
        <f>'KOTIS-from the U.S.'!I218</f>
        <v>0</v>
      </c>
      <c r="T381" s="422">
        <f t="shared" si="523"/>
        <v>-1</v>
      </c>
    </row>
    <row r="382" spans="1:20" s="40" customFormat="1" ht="13.15" customHeight="1">
      <c r="A382" s="36" t="s">
        <v>380</v>
      </c>
      <c r="B382" s="37" t="s">
        <v>504</v>
      </c>
      <c r="C382" s="38">
        <f t="shared" ref="C382:H382" si="524">SUM(C371:C381)</f>
        <v>585168</v>
      </c>
      <c r="D382" s="38">
        <f t="shared" si="524"/>
        <v>483976</v>
      </c>
      <c r="E382" s="38">
        <f t="shared" si="524"/>
        <v>385076</v>
      </c>
      <c r="F382" s="38">
        <f t="shared" si="524"/>
        <v>261924</v>
      </c>
      <c r="G382" s="38">
        <f t="shared" si="524"/>
        <v>360623</v>
      </c>
      <c r="H382" s="38">
        <f t="shared" si="524"/>
        <v>376141</v>
      </c>
      <c r="I382" s="39">
        <f t="shared" ref="I382:J382" si="525">SUM(I371:I381)</f>
        <v>32321</v>
      </c>
      <c r="J382" s="39">
        <f t="shared" si="525"/>
        <v>24566</v>
      </c>
      <c r="K382" s="423">
        <f>(J382-I382)/I382</f>
        <v>-0.23993688314099193</v>
      </c>
      <c r="L382" s="38">
        <f t="shared" ref="L382:Q382" si="526">SUM(L371:L381)</f>
        <v>275063</v>
      </c>
      <c r="M382" s="38">
        <f t="shared" si="526"/>
        <v>217285</v>
      </c>
      <c r="N382" s="38">
        <f t="shared" si="526"/>
        <v>160687</v>
      </c>
      <c r="O382" s="38">
        <f t="shared" si="526"/>
        <v>88267</v>
      </c>
      <c r="P382" s="38">
        <f t="shared" si="526"/>
        <v>120368</v>
      </c>
      <c r="Q382" s="38">
        <f t="shared" si="526"/>
        <v>121550</v>
      </c>
      <c r="R382" s="39">
        <f t="shared" ref="R382:S382" si="527">SUM(R371:R381)</f>
        <v>9326</v>
      </c>
      <c r="S382" s="39">
        <f t="shared" si="527"/>
        <v>5965</v>
      </c>
      <c r="T382" s="423">
        <f>(S382-R382)/R382</f>
        <v>-0.36039030666952604</v>
      </c>
    </row>
    <row r="383" spans="1:20" s="40" customFormat="1" ht="13.15" customHeight="1">
      <c r="A383" s="23"/>
      <c r="B383" s="41" t="s">
        <v>28</v>
      </c>
      <c r="C383" s="42"/>
      <c r="D383" s="42">
        <f>(D382-C382)/C382</f>
        <v>-0.17292811636999972</v>
      </c>
      <c r="E383" s="42">
        <f t="shared" ref="E383:H383" si="528">(E382-D382)/D382</f>
        <v>-0.20434897598228011</v>
      </c>
      <c r="F383" s="42">
        <f t="shared" si="528"/>
        <v>-0.3198121929177617</v>
      </c>
      <c r="G383" s="42">
        <f t="shared" si="528"/>
        <v>0.37682304790702648</v>
      </c>
      <c r="H383" s="42">
        <f t="shared" si="528"/>
        <v>4.3031087867385055E-2</v>
      </c>
      <c r="I383" s="43"/>
      <c r="J383" s="43"/>
      <c r="K383" s="424"/>
      <c r="L383" s="45"/>
      <c r="M383" s="45">
        <f t="shared" ref="M383" si="529">IF(L382&gt;0,(M382-L382)/L382,"n/a")</f>
        <v>-0.21005369678946278</v>
      </c>
      <c r="N383" s="45">
        <f t="shared" ref="N383" si="530">IF(M382&gt;0,(N382-M382)/M382,"n/a")</f>
        <v>-0.26047817382700139</v>
      </c>
      <c r="O383" s="45">
        <f t="shared" ref="O383" si="531">IF(N382&gt;0,(O382-N382)/N382,"n/a")</f>
        <v>-0.45068985045461052</v>
      </c>
      <c r="P383" s="45">
        <f t="shared" ref="P383" si="532">IF(O382&gt;0,(P382-O382)/O382,"n/a")</f>
        <v>0.36368065075282946</v>
      </c>
      <c r="Q383" s="45">
        <f t="shared" ref="Q383" si="533">IF(P382&gt;0,(Q382-P382)/P382,"n/a")</f>
        <v>9.8198856839026988E-3</v>
      </c>
      <c r="R383" s="65"/>
      <c r="S383" s="66"/>
      <c r="T383" s="424"/>
    </row>
    <row r="384" spans="1:20" s="22" customFormat="1" ht="13.15" customHeight="1">
      <c r="A384" s="49"/>
      <c r="B384" s="50" t="s">
        <v>29</v>
      </c>
      <c r="C384" s="51"/>
      <c r="D384" s="52"/>
      <c r="E384" s="52"/>
      <c r="F384" s="52"/>
      <c r="G384" s="52"/>
      <c r="H384" s="52"/>
      <c r="I384" s="53"/>
      <c r="J384" s="53"/>
      <c r="K384" s="424"/>
      <c r="L384" s="54">
        <f>L382/C382</f>
        <v>0.47005817132857575</v>
      </c>
      <c r="M384" s="54">
        <f t="shared" ref="M384" si="534">M382/D382</f>
        <v>0.44895821280394071</v>
      </c>
      <c r="N384" s="54">
        <f t="shared" ref="N384" si="535">N382/E382</f>
        <v>0.41728645773821271</v>
      </c>
      <c r="O384" s="54">
        <f t="shared" ref="O384" si="536">O382/F382</f>
        <v>0.33699470075289018</v>
      </c>
      <c r="P384" s="54">
        <f t="shared" ref="P384" si="537">P382/G382</f>
        <v>0.33377793429703595</v>
      </c>
      <c r="Q384" s="54">
        <f t="shared" ref="Q384" si="538">Q382/H382</f>
        <v>0.32315009531000344</v>
      </c>
      <c r="R384" s="55">
        <f t="shared" ref="R384" si="539">R382/I382</f>
        <v>0.28854305250456358</v>
      </c>
      <c r="S384" s="55">
        <f t="shared" ref="S384" si="540">S382/J382</f>
        <v>0.24281527314174062</v>
      </c>
      <c r="T384" s="424"/>
    </row>
    <row r="385" spans="1:20" ht="13.15" customHeight="1">
      <c r="A385" s="67"/>
      <c r="B385" s="61"/>
      <c r="C385" s="62"/>
      <c r="D385" s="62"/>
      <c r="E385" s="62"/>
      <c r="F385" s="62"/>
      <c r="G385" s="62"/>
      <c r="H385" s="62"/>
      <c r="I385" s="68"/>
      <c r="J385" s="68"/>
      <c r="K385" s="425"/>
      <c r="L385" s="62"/>
      <c r="M385" s="62"/>
      <c r="N385" s="62"/>
      <c r="O385" s="62"/>
      <c r="P385" s="62"/>
      <c r="Q385" s="62"/>
      <c r="R385" s="68"/>
      <c r="S385" s="68"/>
      <c r="T385" s="425"/>
    </row>
    <row r="386" spans="1:20" ht="13.15" customHeight="1">
      <c r="A386" s="67" t="s">
        <v>505</v>
      </c>
      <c r="B386" s="61"/>
      <c r="C386" s="62"/>
      <c r="D386" s="62"/>
      <c r="E386" s="62"/>
      <c r="F386" s="62"/>
      <c r="G386" s="62"/>
      <c r="H386" s="62"/>
      <c r="I386" s="68"/>
      <c r="J386" s="68"/>
      <c r="K386" s="425"/>
      <c r="L386" s="62"/>
      <c r="M386" s="62"/>
      <c r="N386" s="62"/>
      <c r="O386" s="62"/>
      <c r="P386" s="62"/>
      <c r="Q386" s="62"/>
      <c r="R386" s="68"/>
      <c r="S386" s="68"/>
      <c r="T386" s="425"/>
    </row>
    <row r="387" spans="1:20" ht="13.15" customHeight="1">
      <c r="A387" s="60" t="s">
        <v>506</v>
      </c>
      <c r="B387" s="61" t="s">
        <v>507</v>
      </c>
      <c r="C387" s="33">
        <v>107080</v>
      </c>
      <c r="D387" s="34">
        <f>'KOTIS-from World'!C218</f>
        <v>108701</v>
      </c>
      <c r="E387" s="34">
        <f>'KOTIS-from World'!D218</f>
        <v>67132</v>
      </c>
      <c r="F387" s="34">
        <f>'KOTIS-from World'!E218</f>
        <v>24610</v>
      </c>
      <c r="G387" s="34">
        <f>'KOTIS-from World'!F218</f>
        <v>29821</v>
      </c>
      <c r="H387" s="34">
        <f>'KOTIS-from World'!G218</f>
        <v>25437</v>
      </c>
      <c r="I387" s="34">
        <f>'KOTIS-from World'!H218</f>
        <v>864</v>
      </c>
      <c r="J387" s="35">
        <f>'KOTIS-from World'!I218</f>
        <v>0</v>
      </c>
      <c r="K387" s="422">
        <f>IF(I387&gt;0, (J387-I387)/I387, "n/a ")</f>
        <v>-1</v>
      </c>
      <c r="L387" s="33">
        <v>29444</v>
      </c>
      <c r="M387" s="34">
        <f>'KOTIS-from the U.S.'!C219</f>
        <v>20590</v>
      </c>
      <c r="N387" s="34">
        <f>'KOTIS-from the U.S.'!D219</f>
        <v>11488</v>
      </c>
      <c r="O387" s="34">
        <f>'KOTIS-from the U.S.'!E219</f>
        <v>1167</v>
      </c>
      <c r="P387" s="34">
        <f>'KOTIS-from the U.S.'!F219</f>
        <v>3789</v>
      </c>
      <c r="Q387" s="34">
        <f>'KOTIS-from the U.S.'!G219</f>
        <v>6018</v>
      </c>
      <c r="R387" s="34">
        <f>'KOTIS-from the U.S.'!H219</f>
        <v>16</v>
      </c>
      <c r="S387" s="35">
        <f>'KOTIS-from the U.S.'!I219</f>
        <v>0</v>
      </c>
      <c r="T387" s="422">
        <f>IF(R387&gt;0, (S387-R387)/R387, "n/a ")</f>
        <v>-1</v>
      </c>
    </row>
    <row r="388" spans="1:20" ht="13.15" customHeight="1">
      <c r="A388" s="60" t="s">
        <v>508</v>
      </c>
      <c r="B388" s="61" t="s">
        <v>509</v>
      </c>
      <c r="C388" s="33">
        <v>63651</v>
      </c>
      <c r="D388" s="34">
        <f>'KOTIS-from World'!C219</f>
        <v>90183</v>
      </c>
      <c r="E388" s="34">
        <f>'KOTIS-from World'!D219</f>
        <v>65286</v>
      </c>
      <c r="F388" s="34">
        <f>'KOTIS-from World'!E219</f>
        <v>36000</v>
      </c>
      <c r="G388" s="34">
        <f>'KOTIS-from World'!F219</f>
        <v>47306</v>
      </c>
      <c r="H388" s="34">
        <f>'KOTIS-from World'!G219</f>
        <v>38285</v>
      </c>
      <c r="I388" s="34">
        <f>'KOTIS-from World'!H219</f>
        <v>1704</v>
      </c>
      <c r="J388" s="35">
        <f>'KOTIS-from World'!I219</f>
        <v>749</v>
      </c>
      <c r="K388" s="422">
        <f>IF(I388&gt;0, (J388-I388)/I388, "n/a ")</f>
        <v>-0.56044600938967137</v>
      </c>
      <c r="L388" s="33">
        <v>1114</v>
      </c>
      <c r="M388" s="34">
        <f>'KOTIS-from the U.S.'!C220</f>
        <v>1523</v>
      </c>
      <c r="N388" s="34">
        <f>'KOTIS-from the U.S.'!D220</f>
        <v>309</v>
      </c>
      <c r="O388" s="34">
        <f>'KOTIS-from the U.S.'!E220</f>
        <v>3</v>
      </c>
      <c r="P388" s="34">
        <f>'KOTIS-from the U.S.'!F220</f>
        <v>166</v>
      </c>
      <c r="Q388" s="34">
        <f>'KOTIS-from the U.S.'!G220</f>
        <v>0</v>
      </c>
      <c r="R388" s="34">
        <f>'KOTIS-from the U.S.'!H220</f>
        <v>0</v>
      </c>
      <c r="S388" s="35">
        <f>'KOTIS-from the U.S.'!I220</f>
        <v>0</v>
      </c>
      <c r="T388" s="422" t="str">
        <f>IF(R388&gt;0, (S388-R388)/R388, "n/a ")</f>
        <v xml:space="preserve">n/a </v>
      </c>
    </row>
    <row r="389" spans="1:20" s="40" customFormat="1" ht="13.15" customHeight="1">
      <c r="A389" s="63"/>
      <c r="B389" s="94" t="s">
        <v>510</v>
      </c>
      <c r="C389" s="64">
        <f t="shared" ref="C389:H389" si="541">C387+C388</f>
        <v>170731</v>
      </c>
      <c r="D389" s="64">
        <f t="shared" si="541"/>
        <v>198884</v>
      </c>
      <c r="E389" s="64">
        <f t="shared" si="541"/>
        <v>132418</v>
      </c>
      <c r="F389" s="64">
        <f t="shared" si="541"/>
        <v>60610</v>
      </c>
      <c r="G389" s="64">
        <f t="shared" si="541"/>
        <v>77127</v>
      </c>
      <c r="H389" s="64">
        <f t="shared" si="541"/>
        <v>63722</v>
      </c>
      <c r="I389" s="95">
        <f t="shared" ref="I389" si="542">I387+I388</f>
        <v>2568</v>
      </c>
      <c r="J389" s="59">
        <f t="shared" ref="J389" si="543">J387+J388</f>
        <v>749</v>
      </c>
      <c r="K389" s="427">
        <f>(J389-I389)/I389</f>
        <v>-0.70833333333333337</v>
      </c>
      <c r="L389" s="58">
        <f t="shared" ref="L389:S389" si="544">L387+L388</f>
        <v>30558</v>
      </c>
      <c r="M389" s="58">
        <f t="shared" si="544"/>
        <v>22113</v>
      </c>
      <c r="N389" s="58">
        <f t="shared" si="544"/>
        <v>11797</v>
      </c>
      <c r="O389" s="58">
        <f t="shared" si="544"/>
        <v>1170</v>
      </c>
      <c r="P389" s="58">
        <f t="shared" si="544"/>
        <v>3955</v>
      </c>
      <c r="Q389" s="58">
        <f t="shared" si="544"/>
        <v>6018</v>
      </c>
      <c r="R389" s="59">
        <f t="shared" si="544"/>
        <v>16</v>
      </c>
      <c r="S389" s="59">
        <f t="shared" si="544"/>
        <v>0</v>
      </c>
      <c r="T389" s="427">
        <f>(S389-R389)/R389</f>
        <v>-1</v>
      </c>
    </row>
    <row r="390" spans="1:20" s="40" customFormat="1" ht="13.15" customHeight="1">
      <c r="A390" s="23"/>
      <c r="B390" s="41" t="s">
        <v>28</v>
      </c>
      <c r="C390" s="42"/>
      <c r="D390" s="42">
        <f>(D389-C389)/C389</f>
        <v>0.16489682600113628</v>
      </c>
      <c r="E390" s="42">
        <f t="shared" ref="E390:H390" si="545">(E389-D389)/D389</f>
        <v>-0.33419480702318938</v>
      </c>
      <c r="F390" s="42">
        <f t="shared" si="545"/>
        <v>-0.5422827712244559</v>
      </c>
      <c r="G390" s="42">
        <f t="shared" si="545"/>
        <v>0.27251278666886652</v>
      </c>
      <c r="H390" s="42">
        <f t="shared" si="545"/>
        <v>-0.17380424494664645</v>
      </c>
      <c r="I390" s="43"/>
      <c r="J390" s="43"/>
      <c r="K390" s="424"/>
      <c r="L390" s="45"/>
      <c r="M390" s="45">
        <f t="shared" ref="M390" si="546">IF(L389&gt;0,(M389-L389)/L389,"n/a")</f>
        <v>-0.27635970940506577</v>
      </c>
      <c r="N390" s="45">
        <f t="shared" ref="N390" si="547">IF(M389&gt;0,(N389-M389)/M389,"n/a")</f>
        <v>-0.46651291095735542</v>
      </c>
      <c r="O390" s="45">
        <f t="shared" ref="O390" si="548">IF(N389&gt;0,(O389-N389)/N389,"n/a")</f>
        <v>-0.90082224294312119</v>
      </c>
      <c r="P390" s="45">
        <f t="shared" ref="P390" si="549">IF(O389&gt;0,(P389-O389)/O389,"n/a")</f>
        <v>2.3803418803418803</v>
      </c>
      <c r="Q390" s="45">
        <f t="shared" ref="Q390" si="550">IF(P389&gt;0,(Q389-P389)/P389,"n/a")</f>
        <v>0.52161820480404553</v>
      </c>
      <c r="R390" s="65"/>
      <c r="S390" s="66"/>
      <c r="T390" s="424"/>
    </row>
    <row r="391" spans="1:20" s="22" customFormat="1" ht="13.15" customHeight="1">
      <c r="A391" s="49"/>
      <c r="B391" s="50" t="s">
        <v>29</v>
      </c>
      <c r="C391" s="51"/>
      <c r="D391" s="52"/>
      <c r="E391" s="52"/>
      <c r="F391" s="52"/>
      <c r="G391" s="52"/>
      <c r="H391" s="52"/>
      <c r="I391" s="53"/>
      <c r="J391" s="53"/>
      <c r="K391" s="424"/>
      <c r="L391" s="54">
        <f>L389/C389</f>
        <v>0.17898331293086786</v>
      </c>
      <c r="M391" s="54">
        <f t="shared" ref="M391" si="551">M389/D389</f>
        <v>0.11118541461354357</v>
      </c>
      <c r="N391" s="54">
        <f t="shared" ref="N391" si="552">N389/E389</f>
        <v>8.9089096648491892E-2</v>
      </c>
      <c r="O391" s="54">
        <f t="shared" ref="O391" si="553">O389/F389</f>
        <v>1.9303745256558324E-2</v>
      </c>
      <c r="P391" s="54">
        <f t="shared" ref="P391" si="554">P389/G389</f>
        <v>5.127905921402362E-2</v>
      </c>
      <c r="Q391" s="54">
        <f t="shared" ref="Q391" si="555">Q389/H389</f>
        <v>9.444148017952983E-2</v>
      </c>
      <c r="R391" s="55">
        <f t="shared" ref="R391" si="556">R389/I389</f>
        <v>6.2305295950155761E-3</v>
      </c>
      <c r="S391" s="55">
        <f t="shared" ref="S391" si="557">S389/J389</f>
        <v>0</v>
      </c>
      <c r="T391" s="424"/>
    </row>
    <row r="392" spans="1:20" ht="13.15" customHeight="1">
      <c r="A392" s="69" t="s">
        <v>511</v>
      </c>
      <c r="B392" s="61"/>
      <c r="C392" s="62"/>
      <c r="D392" s="62"/>
      <c r="E392" s="62"/>
      <c r="F392" s="62"/>
      <c r="G392" s="62"/>
      <c r="H392" s="62"/>
      <c r="I392" s="68"/>
      <c r="J392" s="68"/>
      <c r="K392" s="425"/>
      <c r="L392" s="62"/>
      <c r="M392" s="62"/>
      <c r="N392" s="62"/>
      <c r="O392" s="62"/>
      <c r="P392" s="62"/>
      <c r="Q392" s="62"/>
      <c r="R392" s="68"/>
      <c r="S392" s="68"/>
      <c r="T392" s="425"/>
    </row>
    <row r="393" spans="1:20" ht="13.15" customHeight="1">
      <c r="A393" s="67"/>
      <c r="B393" s="61"/>
      <c r="C393" s="62"/>
      <c r="D393" s="62"/>
      <c r="E393" s="62"/>
      <c r="F393" s="62"/>
      <c r="G393" s="62"/>
      <c r="H393" s="62"/>
      <c r="I393" s="68"/>
      <c r="J393" s="68"/>
      <c r="K393" s="425"/>
      <c r="L393" s="62"/>
      <c r="M393" s="62"/>
      <c r="N393" s="62"/>
      <c r="O393" s="62"/>
      <c r="P393" s="62"/>
      <c r="Q393" s="62"/>
      <c r="R393" s="68"/>
      <c r="S393" s="68"/>
      <c r="T393" s="425"/>
    </row>
    <row r="394" spans="1:20" ht="13.15" customHeight="1">
      <c r="A394" s="67" t="s">
        <v>512</v>
      </c>
      <c r="B394" s="61"/>
      <c r="C394" s="62"/>
      <c r="D394" s="62"/>
      <c r="E394" s="62"/>
      <c r="F394" s="62"/>
      <c r="G394" s="62"/>
      <c r="H394" s="62"/>
      <c r="I394" s="68"/>
      <c r="J394" s="68"/>
      <c r="K394" s="425"/>
      <c r="L394" s="62"/>
      <c r="M394" s="62"/>
      <c r="N394" s="62"/>
      <c r="O394" s="62"/>
      <c r="P394" s="62"/>
      <c r="Q394" s="62"/>
      <c r="R394" s="68"/>
      <c r="S394" s="68"/>
      <c r="T394" s="425"/>
    </row>
    <row r="395" spans="1:20" ht="13.15" customHeight="1">
      <c r="A395" s="60" t="s">
        <v>513</v>
      </c>
      <c r="B395" s="61" t="s">
        <v>514</v>
      </c>
      <c r="C395" s="33">
        <v>368634</v>
      </c>
      <c r="D395" s="34">
        <f>'KOTIS-from World'!C220</f>
        <v>622110</v>
      </c>
      <c r="E395" s="34">
        <f>'KOTIS-from World'!D220</f>
        <v>472534</v>
      </c>
      <c r="F395" s="34">
        <f>'KOTIS-from World'!E220</f>
        <v>429966</v>
      </c>
      <c r="G395" s="34">
        <f>'KOTIS-from World'!F220</f>
        <v>554059</v>
      </c>
      <c r="H395" s="34">
        <f>'KOTIS-from World'!G220</f>
        <v>871449</v>
      </c>
      <c r="I395" s="34">
        <f>'KOTIS-from World'!H220</f>
        <v>58472</v>
      </c>
      <c r="J395" s="35">
        <f>'KOTIS-from World'!I220</f>
        <v>86922</v>
      </c>
      <c r="K395" s="422">
        <f t="shared" ref="K395:K407" si="558">IF(I395&gt;0, (J395-I395)/I395, "n/a ")</f>
        <v>0.48655766862771926</v>
      </c>
      <c r="L395" s="33">
        <v>2071</v>
      </c>
      <c r="M395" s="34">
        <f>'KOTIS-from the U.S.'!C221</f>
        <v>2833</v>
      </c>
      <c r="N395" s="34">
        <f>'KOTIS-from the U.S.'!D221</f>
        <v>1595</v>
      </c>
      <c r="O395" s="34">
        <f>'KOTIS-from the U.S.'!E221</f>
        <v>561</v>
      </c>
      <c r="P395" s="34">
        <f>'KOTIS-from the U.S.'!F221</f>
        <v>642</v>
      </c>
      <c r="Q395" s="34">
        <f>'KOTIS-from the U.S.'!G221</f>
        <v>639</v>
      </c>
      <c r="R395" s="34">
        <f>'KOTIS-from the U.S.'!H221</f>
        <v>26</v>
      </c>
      <c r="S395" s="35">
        <f>'KOTIS-from the U.S.'!I221</f>
        <v>130</v>
      </c>
      <c r="T395" s="422">
        <f>IF(R395&gt;0, (S395-R395)/R395, "n/a ")</f>
        <v>4</v>
      </c>
    </row>
    <row r="396" spans="1:20" ht="13.15" customHeight="1">
      <c r="A396" s="60" t="s">
        <v>515</v>
      </c>
      <c r="B396" s="61" t="s">
        <v>516</v>
      </c>
      <c r="C396" s="33">
        <v>110314</v>
      </c>
      <c r="D396" s="34">
        <f>'KOTIS-from World'!C221</f>
        <v>125425</v>
      </c>
      <c r="E396" s="34">
        <f>'KOTIS-from World'!D221</f>
        <v>113697</v>
      </c>
      <c r="F396" s="34">
        <f>'KOTIS-from World'!E221</f>
        <v>94288</v>
      </c>
      <c r="G396" s="34">
        <f>'KOTIS-from World'!F221</f>
        <v>88874</v>
      </c>
      <c r="H396" s="34">
        <f>'KOTIS-from World'!G221</f>
        <v>120972</v>
      </c>
      <c r="I396" s="34">
        <f>'KOTIS-from World'!H221</f>
        <v>10682</v>
      </c>
      <c r="J396" s="35">
        <f>'KOTIS-from World'!I221</f>
        <v>14421</v>
      </c>
      <c r="K396" s="422">
        <f t="shared" si="558"/>
        <v>0.35002808462834673</v>
      </c>
      <c r="L396" s="33">
        <v>1366</v>
      </c>
      <c r="M396" s="34">
        <f>'KOTIS-from the U.S.'!C222</f>
        <v>946</v>
      </c>
      <c r="N396" s="34">
        <f>'KOTIS-from the U.S.'!D222</f>
        <v>1007</v>
      </c>
      <c r="O396" s="34">
        <f>'KOTIS-from the U.S.'!E222</f>
        <v>491</v>
      </c>
      <c r="P396" s="34">
        <f>'KOTIS-from the U.S.'!F222</f>
        <v>67</v>
      </c>
      <c r="Q396" s="34">
        <f>'KOTIS-from the U.S.'!G222</f>
        <v>3</v>
      </c>
      <c r="R396" s="34">
        <f>'KOTIS-from the U.S.'!H222</f>
        <v>0</v>
      </c>
      <c r="S396" s="35">
        <f>'KOTIS-from the U.S.'!I222</f>
        <v>0</v>
      </c>
      <c r="T396" s="422" t="str">
        <f t="shared" ref="T396:T407" si="559">IF(R396&gt;0, (S396-R396)/R396, "n/a ")</f>
        <v xml:space="preserve">n/a </v>
      </c>
    </row>
    <row r="397" spans="1:20" ht="13.15" customHeight="1">
      <c r="A397" s="60" t="s">
        <v>517</v>
      </c>
      <c r="B397" s="61" t="s">
        <v>518</v>
      </c>
      <c r="C397" s="33">
        <v>586155</v>
      </c>
      <c r="D397" s="34">
        <f>'KOTIS-from World'!C222</f>
        <v>515979</v>
      </c>
      <c r="E397" s="34">
        <f>'KOTIS-from World'!D222</f>
        <v>406590</v>
      </c>
      <c r="F397" s="34">
        <f>'KOTIS-from World'!E222</f>
        <v>368907</v>
      </c>
      <c r="G397" s="34">
        <f>'KOTIS-from World'!F222</f>
        <v>528188</v>
      </c>
      <c r="H397" s="34">
        <f>'KOTIS-from World'!G222</f>
        <v>452581</v>
      </c>
      <c r="I397" s="34">
        <f>'KOTIS-from World'!H222</f>
        <v>35175</v>
      </c>
      <c r="J397" s="35">
        <f>'KOTIS-from World'!I222</f>
        <v>27392</v>
      </c>
      <c r="K397" s="422">
        <f t="shared" si="558"/>
        <v>-0.22126510305614783</v>
      </c>
      <c r="L397" s="33">
        <v>81011</v>
      </c>
      <c r="M397" s="34">
        <f>'KOTIS-from the U.S.'!C223</f>
        <v>72642</v>
      </c>
      <c r="N397" s="34">
        <f>'KOTIS-from the U.S.'!D223</f>
        <v>59616</v>
      </c>
      <c r="O397" s="34">
        <f>'KOTIS-from the U.S.'!E223</f>
        <v>52082</v>
      </c>
      <c r="P397" s="34">
        <f>'KOTIS-from the U.S.'!F223</f>
        <v>75954</v>
      </c>
      <c r="Q397" s="34">
        <f>'KOTIS-from the U.S.'!G223</f>
        <v>57849</v>
      </c>
      <c r="R397" s="34">
        <f>'KOTIS-from the U.S.'!H223</f>
        <v>4420</v>
      </c>
      <c r="S397" s="35">
        <f>'KOTIS-from the U.S.'!I223</f>
        <v>5790</v>
      </c>
      <c r="T397" s="422">
        <f t="shared" si="559"/>
        <v>0.30995475113122173</v>
      </c>
    </row>
    <row r="398" spans="1:20" ht="13.15" customHeight="1">
      <c r="A398" s="60" t="s">
        <v>519</v>
      </c>
      <c r="B398" s="61" t="s">
        <v>520</v>
      </c>
      <c r="C398" s="33">
        <v>1063</v>
      </c>
      <c r="D398" s="34">
        <f>'KOTIS-from World'!C223</f>
        <v>952</v>
      </c>
      <c r="E398" s="34">
        <f>'KOTIS-from World'!D223</f>
        <v>1154</v>
      </c>
      <c r="F398" s="34">
        <f>'KOTIS-from World'!E223</f>
        <v>594</v>
      </c>
      <c r="G398" s="34">
        <f>'KOTIS-from World'!F223</f>
        <v>582</v>
      </c>
      <c r="H398" s="34">
        <f>'KOTIS-from World'!G223</f>
        <v>731</v>
      </c>
      <c r="I398" s="34">
        <f>'KOTIS-from World'!H223</f>
        <v>81</v>
      </c>
      <c r="J398" s="35">
        <f>'KOTIS-from World'!I223</f>
        <v>48</v>
      </c>
      <c r="K398" s="422">
        <f t="shared" si="558"/>
        <v>-0.40740740740740738</v>
      </c>
      <c r="L398" s="33">
        <v>1</v>
      </c>
      <c r="M398" s="34">
        <f>'KOTIS-from the U.S.'!C224</f>
        <v>0</v>
      </c>
      <c r="N398" s="34">
        <f>'KOTIS-from the U.S.'!D224</f>
        <v>0</v>
      </c>
      <c r="O398" s="34">
        <f>'KOTIS-from the U.S.'!E224</f>
        <v>1</v>
      </c>
      <c r="P398" s="34">
        <f>'KOTIS-from the U.S.'!F224</f>
        <v>0</v>
      </c>
      <c r="Q398" s="34">
        <f>'KOTIS-from the U.S.'!G224</f>
        <v>0</v>
      </c>
      <c r="R398" s="34">
        <f>'KOTIS-from the U.S.'!H224</f>
        <v>0</v>
      </c>
      <c r="S398" s="35">
        <f>'KOTIS-from the U.S.'!I224</f>
        <v>0</v>
      </c>
      <c r="T398" s="422" t="str">
        <f t="shared" si="559"/>
        <v xml:space="preserve">n/a </v>
      </c>
    </row>
    <row r="399" spans="1:20" ht="13.15" customHeight="1">
      <c r="A399" s="60" t="s">
        <v>521</v>
      </c>
      <c r="B399" s="61" t="s">
        <v>522</v>
      </c>
      <c r="C399" s="33">
        <v>10086</v>
      </c>
      <c r="D399" s="34">
        <f>'KOTIS-from World'!C224</f>
        <v>9846</v>
      </c>
      <c r="E399" s="34">
        <f>'KOTIS-from World'!D224</f>
        <v>10980</v>
      </c>
      <c r="F399" s="34">
        <f>'KOTIS-from World'!E224</f>
        <v>9879</v>
      </c>
      <c r="G399" s="34">
        <f>'KOTIS-from World'!F224</f>
        <v>8108</v>
      </c>
      <c r="H399" s="34">
        <f>'KOTIS-from World'!G224</f>
        <v>10487</v>
      </c>
      <c r="I399" s="34">
        <f>'KOTIS-from World'!H224</f>
        <v>885</v>
      </c>
      <c r="J399" s="35">
        <f>'KOTIS-from World'!I224</f>
        <v>945</v>
      </c>
      <c r="K399" s="422">
        <f t="shared" si="558"/>
        <v>6.7796610169491525E-2</v>
      </c>
      <c r="L399" s="33">
        <v>438</v>
      </c>
      <c r="M399" s="34">
        <f>'KOTIS-from the U.S.'!C225</f>
        <v>368</v>
      </c>
      <c r="N399" s="34">
        <f>'KOTIS-from the U.S.'!D225</f>
        <v>426</v>
      </c>
      <c r="O399" s="34">
        <f>'KOTIS-from the U.S.'!E225</f>
        <v>226</v>
      </c>
      <c r="P399" s="34">
        <f>'KOTIS-from the U.S.'!F225</f>
        <v>223</v>
      </c>
      <c r="Q399" s="34">
        <f>'KOTIS-from the U.S.'!G225</f>
        <v>209</v>
      </c>
      <c r="R399" s="34">
        <f>'KOTIS-from the U.S.'!H225</f>
        <v>0</v>
      </c>
      <c r="S399" s="35">
        <f>'KOTIS-from the U.S.'!I225</f>
        <v>74</v>
      </c>
      <c r="T399" s="422" t="str">
        <f t="shared" si="559"/>
        <v xml:space="preserve">n/a </v>
      </c>
    </row>
    <row r="400" spans="1:20" ht="13.15" customHeight="1">
      <c r="A400" s="60" t="s">
        <v>523</v>
      </c>
      <c r="B400" s="61" t="s">
        <v>524</v>
      </c>
      <c r="C400" s="33">
        <v>1531</v>
      </c>
      <c r="D400" s="34">
        <f>'KOTIS-from World'!C225</f>
        <v>1398</v>
      </c>
      <c r="E400" s="34">
        <f>'KOTIS-from World'!D225</f>
        <v>550</v>
      </c>
      <c r="F400" s="34">
        <f>'KOTIS-from World'!E225</f>
        <v>1016</v>
      </c>
      <c r="G400" s="34">
        <f>'KOTIS-from World'!F225</f>
        <v>257</v>
      </c>
      <c r="H400" s="34">
        <f>'KOTIS-from World'!G225</f>
        <v>1520</v>
      </c>
      <c r="I400" s="34">
        <f>'KOTIS-from World'!H225</f>
        <v>77</v>
      </c>
      <c r="J400" s="35">
        <f>'KOTIS-from World'!I225</f>
        <v>227</v>
      </c>
      <c r="K400" s="422">
        <f t="shared" si="558"/>
        <v>1.948051948051948</v>
      </c>
      <c r="L400" s="33">
        <v>6</v>
      </c>
      <c r="M400" s="34">
        <f>'KOTIS-from the U.S.'!C226</f>
        <v>0</v>
      </c>
      <c r="N400" s="34">
        <f>'KOTIS-from the U.S.'!D226</f>
        <v>5</v>
      </c>
      <c r="O400" s="34">
        <f>'KOTIS-from the U.S.'!E226</f>
        <v>0</v>
      </c>
      <c r="P400" s="34">
        <f>'KOTIS-from the U.S.'!F226</f>
        <v>0</v>
      </c>
      <c r="Q400" s="34">
        <f>'KOTIS-from the U.S.'!G226</f>
        <v>0</v>
      </c>
      <c r="R400" s="34">
        <f>'KOTIS-from the U.S.'!H226</f>
        <v>0</v>
      </c>
      <c r="S400" s="35">
        <f>'KOTIS-from the U.S.'!I226</f>
        <v>0</v>
      </c>
      <c r="T400" s="422" t="str">
        <f t="shared" si="559"/>
        <v xml:space="preserve">n/a </v>
      </c>
    </row>
    <row r="401" spans="1:20" ht="13.15" customHeight="1">
      <c r="A401" s="60" t="s">
        <v>525</v>
      </c>
      <c r="B401" s="61" t="s">
        <v>526</v>
      </c>
      <c r="C401" s="33">
        <v>709256</v>
      </c>
      <c r="D401" s="34">
        <f>'KOTIS-from World'!C226</f>
        <v>724652</v>
      </c>
      <c r="E401" s="34">
        <f>'KOTIS-from World'!D226</f>
        <v>626527</v>
      </c>
      <c r="F401" s="34">
        <f>'KOTIS-from World'!E226</f>
        <v>575831</v>
      </c>
      <c r="G401" s="34">
        <f>'KOTIS-from World'!F226</f>
        <v>852301</v>
      </c>
      <c r="H401" s="34">
        <f>'KOTIS-from World'!G226</f>
        <v>680001</v>
      </c>
      <c r="I401" s="34">
        <f>'KOTIS-from World'!H226</f>
        <v>55387</v>
      </c>
      <c r="J401" s="35">
        <f>'KOTIS-from World'!I226</f>
        <v>41220</v>
      </c>
      <c r="K401" s="422">
        <f t="shared" si="558"/>
        <v>-0.25578204271760524</v>
      </c>
      <c r="L401" s="33">
        <v>19567</v>
      </c>
      <c r="M401" s="34">
        <f>'KOTIS-from the U.S.'!C227</f>
        <v>21253</v>
      </c>
      <c r="N401" s="34">
        <f>'KOTIS-from the U.S.'!D227</f>
        <v>17891</v>
      </c>
      <c r="O401" s="34">
        <f>'KOTIS-from the U.S.'!E227</f>
        <v>19094</v>
      </c>
      <c r="P401" s="34">
        <f>'KOTIS-from the U.S.'!F227</f>
        <v>32169</v>
      </c>
      <c r="Q401" s="34">
        <f>'KOTIS-from the U.S.'!G227</f>
        <v>28406</v>
      </c>
      <c r="R401" s="34">
        <f>'KOTIS-from the U.S.'!H227</f>
        <v>2569</v>
      </c>
      <c r="S401" s="35">
        <f>'KOTIS-from the U.S.'!I227</f>
        <v>1136</v>
      </c>
      <c r="T401" s="422">
        <f t="shared" si="559"/>
        <v>-0.55780459322693654</v>
      </c>
    </row>
    <row r="402" spans="1:20" ht="13.15" customHeight="1">
      <c r="A402" s="60" t="s">
        <v>527</v>
      </c>
      <c r="B402" s="61" t="s">
        <v>528</v>
      </c>
      <c r="C402" s="33">
        <v>97875</v>
      </c>
      <c r="D402" s="34">
        <f>'KOTIS-from World'!C227</f>
        <v>89766</v>
      </c>
      <c r="E402" s="34">
        <f>'KOTIS-from World'!D227</f>
        <v>65354</v>
      </c>
      <c r="F402" s="34">
        <f>'KOTIS-from World'!E227</f>
        <v>78431</v>
      </c>
      <c r="G402" s="34">
        <f>'KOTIS-from World'!F227</f>
        <v>86935</v>
      </c>
      <c r="H402" s="34">
        <f>'KOTIS-from World'!G227</f>
        <v>97279</v>
      </c>
      <c r="I402" s="34">
        <f>'KOTIS-from World'!H227</f>
        <v>7640</v>
      </c>
      <c r="J402" s="35">
        <f>'KOTIS-from World'!I227</f>
        <v>7469</v>
      </c>
      <c r="K402" s="422">
        <f t="shared" si="558"/>
        <v>-2.238219895287958E-2</v>
      </c>
      <c r="L402" s="33">
        <v>187</v>
      </c>
      <c r="M402" s="34">
        <f>'KOTIS-from the U.S.'!C228</f>
        <v>206</v>
      </c>
      <c r="N402" s="34">
        <f>'KOTIS-from the U.S.'!D228</f>
        <v>63</v>
      </c>
      <c r="O402" s="34">
        <f>'KOTIS-from the U.S.'!E228</f>
        <v>93</v>
      </c>
      <c r="P402" s="34">
        <f>'KOTIS-from the U.S.'!F228</f>
        <v>104</v>
      </c>
      <c r="Q402" s="34">
        <f>'KOTIS-from the U.S.'!G228</f>
        <v>99</v>
      </c>
      <c r="R402" s="34">
        <f>'KOTIS-from the U.S.'!H228</f>
        <v>1</v>
      </c>
      <c r="S402" s="35">
        <f>'KOTIS-from the U.S.'!I228</f>
        <v>1</v>
      </c>
      <c r="T402" s="422">
        <f t="shared" si="559"/>
        <v>0</v>
      </c>
    </row>
    <row r="403" spans="1:20" ht="13.15" customHeight="1">
      <c r="A403" s="60" t="s">
        <v>529</v>
      </c>
      <c r="B403" s="61" t="s">
        <v>530</v>
      </c>
      <c r="C403" s="33">
        <v>183752</v>
      </c>
      <c r="D403" s="34">
        <f>'KOTIS-from World'!C228</f>
        <v>189415</v>
      </c>
      <c r="E403" s="34">
        <f>'KOTIS-from World'!D228</f>
        <v>168918</v>
      </c>
      <c r="F403" s="34">
        <f>'KOTIS-from World'!E228</f>
        <v>159440</v>
      </c>
      <c r="G403" s="34">
        <f>'KOTIS-from World'!F228</f>
        <v>166625</v>
      </c>
      <c r="H403" s="34">
        <f>'KOTIS-from World'!G228</f>
        <v>134886</v>
      </c>
      <c r="I403" s="34">
        <f>'KOTIS-from World'!H228</f>
        <v>11220</v>
      </c>
      <c r="J403" s="35">
        <f>'KOTIS-from World'!I228</f>
        <v>8294</v>
      </c>
      <c r="K403" s="422">
        <f t="shared" si="558"/>
        <v>-0.26078431372549021</v>
      </c>
      <c r="L403" s="33">
        <v>1491</v>
      </c>
      <c r="M403" s="34">
        <f>'KOTIS-from the U.S.'!C229</f>
        <v>631</v>
      </c>
      <c r="N403" s="34">
        <f>'KOTIS-from the U.S.'!D229</f>
        <v>514</v>
      </c>
      <c r="O403" s="34">
        <f>'KOTIS-from the U.S.'!E229</f>
        <v>277</v>
      </c>
      <c r="P403" s="34">
        <f>'KOTIS-from the U.S.'!F229</f>
        <v>480</v>
      </c>
      <c r="Q403" s="34">
        <f>'KOTIS-from the U.S.'!G229</f>
        <v>445</v>
      </c>
      <c r="R403" s="34">
        <f>'KOTIS-from the U.S.'!H229</f>
        <v>1</v>
      </c>
      <c r="S403" s="35">
        <f>'KOTIS-from the U.S.'!I229</f>
        <v>49</v>
      </c>
      <c r="T403" s="422">
        <f t="shared" si="559"/>
        <v>48</v>
      </c>
    </row>
    <row r="404" spans="1:20" ht="13.15" customHeight="1">
      <c r="A404" s="60" t="s">
        <v>531</v>
      </c>
      <c r="B404" s="61" t="s">
        <v>532</v>
      </c>
      <c r="C404" s="33">
        <v>282210</v>
      </c>
      <c r="D404" s="34">
        <f>'KOTIS-from World'!C229</f>
        <v>257669</v>
      </c>
      <c r="E404" s="34">
        <f>'KOTIS-from World'!D229</f>
        <v>173951</v>
      </c>
      <c r="F404" s="34">
        <f>'KOTIS-from World'!E229</f>
        <v>166849</v>
      </c>
      <c r="G404" s="34">
        <f>'KOTIS-from World'!F229</f>
        <v>272654</v>
      </c>
      <c r="H404" s="34">
        <f>'KOTIS-from World'!G229</f>
        <v>237410</v>
      </c>
      <c r="I404" s="34">
        <f>'KOTIS-from World'!H229</f>
        <v>27364</v>
      </c>
      <c r="J404" s="35">
        <f>'KOTIS-from World'!I229</f>
        <v>15190</v>
      </c>
      <c r="K404" s="422">
        <f t="shared" si="558"/>
        <v>-0.44489109779272035</v>
      </c>
      <c r="L404" s="33">
        <v>4822</v>
      </c>
      <c r="M404" s="34">
        <f>'KOTIS-from the U.S.'!C230</f>
        <v>5433</v>
      </c>
      <c r="N404" s="34">
        <f>'KOTIS-from the U.S.'!D230</f>
        <v>1235</v>
      </c>
      <c r="O404" s="34">
        <f>'KOTIS-from the U.S.'!E230</f>
        <v>887</v>
      </c>
      <c r="P404" s="34">
        <f>'KOTIS-from the U.S.'!F230</f>
        <v>675</v>
      </c>
      <c r="Q404" s="34">
        <f>'KOTIS-from the U.S.'!G230</f>
        <v>191</v>
      </c>
      <c r="R404" s="34">
        <f>'KOTIS-from the U.S.'!H230</f>
        <v>0</v>
      </c>
      <c r="S404" s="35">
        <f>'KOTIS-from the U.S.'!I230</f>
        <v>0</v>
      </c>
      <c r="T404" s="422" t="str">
        <f t="shared" si="559"/>
        <v xml:space="preserve">n/a </v>
      </c>
    </row>
    <row r="405" spans="1:20" ht="13.15" customHeight="1">
      <c r="A405" s="60" t="s">
        <v>533</v>
      </c>
      <c r="B405" s="61" t="s">
        <v>534</v>
      </c>
      <c r="C405" s="33">
        <v>55022</v>
      </c>
      <c r="D405" s="34">
        <f>'KOTIS-from World'!C230</f>
        <v>92570</v>
      </c>
      <c r="E405" s="34">
        <f>'KOTIS-from World'!D230</f>
        <v>76190</v>
      </c>
      <c r="F405" s="34">
        <f>'KOTIS-from World'!E230</f>
        <v>55324</v>
      </c>
      <c r="G405" s="34">
        <f>'KOTIS-from World'!F230</f>
        <v>71002</v>
      </c>
      <c r="H405" s="34">
        <f>'KOTIS-from World'!G230</f>
        <v>74519</v>
      </c>
      <c r="I405" s="34">
        <f>'KOTIS-from World'!H230</f>
        <v>8599</v>
      </c>
      <c r="J405" s="35">
        <f>'KOTIS-from World'!I230</f>
        <v>4285</v>
      </c>
      <c r="K405" s="422">
        <f t="shared" si="558"/>
        <v>-0.5016862425863472</v>
      </c>
      <c r="L405" s="33">
        <v>1092</v>
      </c>
      <c r="M405" s="34">
        <f>'KOTIS-from the U.S.'!C231</f>
        <v>499</v>
      </c>
      <c r="N405" s="34">
        <f>'KOTIS-from the U.S.'!D231</f>
        <v>311</v>
      </c>
      <c r="O405" s="34">
        <f>'KOTIS-from the U.S.'!E231</f>
        <v>876</v>
      </c>
      <c r="P405" s="34">
        <f>'KOTIS-from the U.S.'!F231</f>
        <v>89</v>
      </c>
      <c r="Q405" s="34">
        <f>'KOTIS-from the U.S.'!G231</f>
        <v>95</v>
      </c>
      <c r="R405" s="34">
        <f>'KOTIS-from the U.S.'!H231</f>
        <v>42</v>
      </c>
      <c r="S405" s="35">
        <f>'KOTIS-from the U.S.'!I231</f>
        <v>31</v>
      </c>
      <c r="T405" s="422">
        <f t="shared" si="559"/>
        <v>-0.26190476190476192</v>
      </c>
    </row>
    <row r="406" spans="1:20" ht="13.15" customHeight="1">
      <c r="A406" s="60" t="s">
        <v>535</v>
      </c>
      <c r="B406" s="61" t="s">
        <v>536</v>
      </c>
      <c r="C406" s="33">
        <v>778007</v>
      </c>
      <c r="D406" s="34">
        <f>'KOTIS-from World'!C231</f>
        <v>897209</v>
      </c>
      <c r="E406" s="34">
        <f>'KOTIS-from World'!D231</f>
        <v>723392</v>
      </c>
      <c r="F406" s="34">
        <f>'KOTIS-from World'!E231</f>
        <v>716859</v>
      </c>
      <c r="G406" s="34">
        <f>'KOTIS-from World'!F231</f>
        <v>837127</v>
      </c>
      <c r="H406" s="34">
        <f>'KOTIS-from World'!G231</f>
        <v>778401</v>
      </c>
      <c r="I406" s="34">
        <f>'KOTIS-from World'!H231</f>
        <v>72015</v>
      </c>
      <c r="J406" s="35">
        <f>'KOTIS-from World'!I231</f>
        <v>54050</v>
      </c>
      <c r="K406" s="422">
        <f t="shared" si="558"/>
        <v>-0.24946191765604389</v>
      </c>
      <c r="L406" s="33">
        <v>680</v>
      </c>
      <c r="M406" s="34">
        <f>'KOTIS-from the U.S.'!C232</f>
        <v>482</v>
      </c>
      <c r="N406" s="34">
        <f>'KOTIS-from the U.S.'!D232</f>
        <v>161</v>
      </c>
      <c r="O406" s="34">
        <f>'KOTIS-from the U.S.'!E232</f>
        <v>52</v>
      </c>
      <c r="P406" s="34">
        <f>'KOTIS-from the U.S.'!F232</f>
        <v>63</v>
      </c>
      <c r="Q406" s="34">
        <f>'KOTIS-from the U.S.'!G232</f>
        <v>66</v>
      </c>
      <c r="R406" s="34">
        <f>'KOTIS-from the U.S.'!H232</f>
        <v>0</v>
      </c>
      <c r="S406" s="35">
        <f>'KOTIS-from the U.S.'!I232</f>
        <v>1</v>
      </c>
      <c r="T406" s="422" t="str">
        <f t="shared" si="559"/>
        <v xml:space="preserve">n/a </v>
      </c>
    </row>
    <row r="407" spans="1:20" ht="13.15" customHeight="1">
      <c r="A407" s="60" t="s">
        <v>537</v>
      </c>
      <c r="B407" s="61" t="s">
        <v>538</v>
      </c>
      <c r="C407" s="33">
        <v>6265</v>
      </c>
      <c r="D407" s="34">
        <f>'KOTIS-from World'!C232</f>
        <v>4734</v>
      </c>
      <c r="E407" s="34">
        <f>'KOTIS-from World'!D232</f>
        <v>5303</v>
      </c>
      <c r="F407" s="34">
        <f>'KOTIS-from World'!E232</f>
        <v>4746</v>
      </c>
      <c r="G407" s="34">
        <f>'KOTIS-from World'!F232</f>
        <v>3873</v>
      </c>
      <c r="H407" s="34">
        <f>'KOTIS-from World'!G232</f>
        <v>4119</v>
      </c>
      <c r="I407" s="34">
        <f>'KOTIS-from World'!H232</f>
        <v>245</v>
      </c>
      <c r="J407" s="35">
        <f>'KOTIS-from World'!I232</f>
        <v>422</v>
      </c>
      <c r="K407" s="422">
        <f t="shared" si="558"/>
        <v>0.72244897959183674</v>
      </c>
      <c r="L407" s="33">
        <v>154</v>
      </c>
      <c r="M407" s="34">
        <f>'KOTIS-from the U.S.'!C233</f>
        <v>3</v>
      </c>
      <c r="N407" s="34">
        <f>'KOTIS-from the U.S.'!D233</f>
        <v>3</v>
      </c>
      <c r="O407" s="34">
        <f>'KOTIS-from the U.S.'!E233</f>
        <v>14</v>
      </c>
      <c r="P407" s="34">
        <f>'KOTIS-from the U.S.'!F233</f>
        <v>55</v>
      </c>
      <c r="Q407" s="34">
        <f>'KOTIS-from the U.S.'!G233</f>
        <v>214</v>
      </c>
      <c r="R407" s="34">
        <f>'KOTIS-from the U.S.'!H233</f>
        <v>42</v>
      </c>
      <c r="S407" s="35">
        <f>'KOTIS-from the U.S.'!I233</f>
        <v>0</v>
      </c>
      <c r="T407" s="422">
        <f t="shared" si="559"/>
        <v>-1</v>
      </c>
    </row>
    <row r="408" spans="1:20" ht="13.15" customHeight="1">
      <c r="A408" s="63"/>
      <c r="B408" s="94" t="s">
        <v>539</v>
      </c>
      <c r="C408" s="58">
        <f t="shared" ref="C408:H408" si="560">SUM(C395:C407)</f>
        <v>3190170</v>
      </c>
      <c r="D408" s="58">
        <f t="shared" si="560"/>
        <v>3531725</v>
      </c>
      <c r="E408" s="58">
        <f t="shared" si="560"/>
        <v>2845140</v>
      </c>
      <c r="F408" s="58">
        <f t="shared" si="560"/>
        <v>2662130</v>
      </c>
      <c r="G408" s="58">
        <f t="shared" si="560"/>
        <v>3470585</v>
      </c>
      <c r="H408" s="58">
        <f t="shared" si="560"/>
        <v>3464355</v>
      </c>
      <c r="I408" s="59">
        <f t="shared" ref="I408:J408" si="561">SUM(I395:I407)</f>
        <v>287842</v>
      </c>
      <c r="J408" s="59">
        <f t="shared" si="561"/>
        <v>260885</v>
      </c>
      <c r="K408" s="427">
        <f>(J408-I408)/I408</f>
        <v>-9.365207301227757E-2</v>
      </c>
      <c r="L408" s="58">
        <f t="shared" ref="L408:S408" si="562">SUM(L395:L407)</f>
        <v>112886</v>
      </c>
      <c r="M408" s="58">
        <f t="shared" si="562"/>
        <v>105296</v>
      </c>
      <c r="N408" s="58">
        <f t="shared" si="562"/>
        <v>82827</v>
      </c>
      <c r="O408" s="58">
        <f t="shared" si="562"/>
        <v>74654</v>
      </c>
      <c r="P408" s="58">
        <f t="shared" si="562"/>
        <v>110521</v>
      </c>
      <c r="Q408" s="58">
        <f t="shared" si="562"/>
        <v>88216</v>
      </c>
      <c r="R408" s="59">
        <f t="shared" si="562"/>
        <v>7101</v>
      </c>
      <c r="S408" s="59">
        <f t="shared" si="562"/>
        <v>7212</v>
      </c>
      <c r="T408" s="427">
        <f>(S408-R408)/R408</f>
        <v>1.5631601182931981E-2</v>
      </c>
    </row>
    <row r="409" spans="1:20" s="40" customFormat="1" ht="13.15" customHeight="1">
      <c r="A409" s="23"/>
      <c r="B409" s="41" t="s">
        <v>28</v>
      </c>
      <c r="C409" s="42"/>
      <c r="D409" s="42">
        <f>(D408-C408)/C408</f>
        <v>0.10706482726625854</v>
      </c>
      <c r="E409" s="42">
        <f t="shared" ref="E409:H409" si="563">(E408-D408)/D408</f>
        <v>-0.19440500038932815</v>
      </c>
      <c r="F409" s="42">
        <f t="shared" si="563"/>
        <v>-6.432372396437433E-2</v>
      </c>
      <c r="G409" s="42">
        <f t="shared" si="563"/>
        <v>0.30368727297314557</v>
      </c>
      <c r="H409" s="42">
        <f t="shared" si="563"/>
        <v>-1.7950864191483569E-3</v>
      </c>
      <c r="I409" s="43"/>
      <c r="J409" s="43"/>
      <c r="K409" s="424"/>
      <c r="L409" s="45"/>
      <c r="M409" s="45">
        <f t="shared" ref="M409" si="564">IF(L408&gt;0,(M408-L408)/L408,"n/a")</f>
        <v>-6.7235972574101299E-2</v>
      </c>
      <c r="N409" s="45">
        <f t="shared" ref="N409" si="565">IF(M408&gt;0,(N408-M408)/M408,"n/a")</f>
        <v>-0.2133889226561313</v>
      </c>
      <c r="O409" s="45">
        <f t="shared" ref="O409" si="566">IF(N408&gt;0,(O408-N408)/N408,"n/a")</f>
        <v>-9.8675552657949708E-2</v>
      </c>
      <c r="P409" s="45">
        <f t="shared" ref="P409" si="567">IF(O408&gt;0,(P408-O408)/O408,"n/a")</f>
        <v>0.48044311088488223</v>
      </c>
      <c r="Q409" s="45">
        <f t="shared" ref="Q409" si="568">IF(P408&gt;0,(Q408-P408)/P408,"n/a")</f>
        <v>-0.20181684928656093</v>
      </c>
      <c r="R409" s="65"/>
      <c r="S409" s="66"/>
      <c r="T409" s="424"/>
    </row>
    <row r="410" spans="1:20" s="22" customFormat="1" ht="13.15" customHeight="1">
      <c r="A410" s="49"/>
      <c r="B410" s="50" t="s">
        <v>29</v>
      </c>
      <c r="C410" s="51"/>
      <c r="D410" s="52"/>
      <c r="E410" s="52"/>
      <c r="F410" s="52"/>
      <c r="G410" s="52"/>
      <c r="H410" s="52"/>
      <c r="I410" s="53"/>
      <c r="J410" s="53"/>
      <c r="K410" s="424"/>
      <c r="L410" s="54">
        <f>L408/C408</f>
        <v>3.5385575063397873E-2</v>
      </c>
      <c r="M410" s="54">
        <f t="shared" ref="M410" si="569">M408/D408</f>
        <v>2.9814325860592204E-2</v>
      </c>
      <c r="N410" s="54">
        <f t="shared" ref="N410" si="570">N408/E408</f>
        <v>2.9111748455260551E-2</v>
      </c>
      <c r="O410" s="54">
        <f t="shared" ref="O410" si="571">O408/F408</f>
        <v>2.8042958082437747E-2</v>
      </c>
      <c r="P410" s="54">
        <f t="shared" ref="P410" si="572">P408/G408</f>
        <v>3.1845063584381307E-2</v>
      </c>
      <c r="Q410" s="54">
        <f t="shared" ref="Q410" si="573">Q408/H408</f>
        <v>2.5463903093072161E-2</v>
      </c>
      <c r="R410" s="55">
        <f t="shared" ref="R410" si="574">R408/I408</f>
        <v>2.4669784117675668E-2</v>
      </c>
      <c r="S410" s="55">
        <f t="shared" ref="S410" si="575">S408/J408</f>
        <v>2.7644364375107807E-2</v>
      </c>
      <c r="T410" s="424"/>
    </row>
    <row r="411" spans="1:20" ht="13.15" customHeight="1">
      <c r="A411" s="69" t="s">
        <v>540</v>
      </c>
      <c r="B411" s="61"/>
      <c r="C411" s="62"/>
      <c r="D411" s="62"/>
      <c r="E411" s="62"/>
      <c r="F411" s="62"/>
      <c r="G411" s="62"/>
      <c r="H411" s="62"/>
      <c r="I411" s="68"/>
      <c r="J411" s="68"/>
      <c r="K411" s="425"/>
      <c r="L411" s="62"/>
      <c r="M411" s="62"/>
      <c r="N411" s="62"/>
      <c r="O411" s="62"/>
      <c r="P411" s="62"/>
      <c r="Q411" s="62"/>
      <c r="R411" s="68"/>
      <c r="S411" s="68"/>
      <c r="T411" s="425"/>
    </row>
    <row r="412" spans="1:20" ht="13.15" customHeight="1">
      <c r="A412" s="67"/>
      <c r="B412" s="61"/>
      <c r="C412" s="62"/>
      <c r="D412" s="62"/>
      <c r="E412" s="62"/>
      <c r="F412" s="62"/>
      <c r="G412" s="62"/>
      <c r="H412" s="62"/>
      <c r="I412" s="68"/>
      <c r="J412" s="68"/>
      <c r="K412" s="425"/>
      <c r="L412" s="62"/>
      <c r="M412" s="62"/>
      <c r="N412" s="62"/>
      <c r="O412" s="62"/>
      <c r="P412" s="62"/>
      <c r="Q412" s="62"/>
      <c r="R412" s="68"/>
      <c r="S412" s="68"/>
      <c r="T412" s="425"/>
    </row>
    <row r="413" spans="1:20" ht="13.15" customHeight="1">
      <c r="A413" s="67" t="s">
        <v>541</v>
      </c>
      <c r="B413" s="61"/>
      <c r="C413" s="62"/>
      <c r="D413" s="62"/>
      <c r="E413" s="62"/>
      <c r="F413" s="62"/>
      <c r="G413" s="62"/>
      <c r="H413" s="62"/>
      <c r="I413" s="68"/>
      <c r="J413" s="68"/>
      <c r="K413" s="425"/>
      <c r="L413" s="62"/>
      <c r="M413" s="62"/>
      <c r="N413" s="62"/>
      <c r="O413" s="62"/>
      <c r="P413" s="62"/>
      <c r="Q413" s="62"/>
      <c r="R413" s="68"/>
      <c r="S413" s="68"/>
      <c r="T413" s="425"/>
    </row>
    <row r="414" spans="1:20" ht="13.15" customHeight="1">
      <c r="A414" s="60" t="s">
        <v>542</v>
      </c>
      <c r="B414" s="61" t="s">
        <v>543</v>
      </c>
      <c r="C414" s="33">
        <v>89210</v>
      </c>
      <c r="D414" s="34">
        <f>'KOTIS-from World'!C233</f>
        <v>102268</v>
      </c>
      <c r="E414" s="34">
        <f>'KOTIS-from World'!D233</f>
        <v>75140</v>
      </c>
      <c r="F414" s="34">
        <f>'KOTIS-from World'!E233</f>
        <v>41418</v>
      </c>
      <c r="G414" s="34">
        <f>'KOTIS-from World'!F233</f>
        <v>49459</v>
      </c>
      <c r="H414" s="34">
        <f>'KOTIS-from World'!G233</f>
        <v>48693</v>
      </c>
      <c r="I414" s="34">
        <f>'KOTIS-from World'!H233</f>
        <v>3200</v>
      </c>
      <c r="J414" s="35">
        <f>'KOTIS-from World'!I233</f>
        <v>3557</v>
      </c>
      <c r="K414" s="422">
        <f>IF(I414&gt;0, (J414-I414)/I414, "n/a ")</f>
        <v>0.1115625</v>
      </c>
      <c r="L414" s="33">
        <v>0</v>
      </c>
      <c r="M414" s="34">
        <f>'KOTIS-from the U.S.'!C234</f>
        <v>0</v>
      </c>
      <c r="N414" s="34">
        <f>'KOTIS-from the U.S.'!D234</f>
        <v>0</v>
      </c>
      <c r="O414" s="34">
        <f>'KOTIS-from the U.S.'!E234</f>
        <v>0</v>
      </c>
      <c r="P414" s="34">
        <f>'KOTIS-from the U.S.'!F234</f>
        <v>0</v>
      </c>
      <c r="Q414" s="34">
        <f>'KOTIS-from the U.S.'!G234</f>
        <v>0</v>
      </c>
      <c r="R414" s="34">
        <f>'KOTIS-from the U.S.'!H234</f>
        <v>0</v>
      </c>
      <c r="S414" s="35">
        <f>'KOTIS-from the U.S.'!I234</f>
        <v>0</v>
      </c>
      <c r="T414" s="422" t="str">
        <f t="shared" ref="T414:T419" si="576">IF(R414&gt;0, (S414-R414)/R414, "n/a ")</f>
        <v xml:space="preserve">n/a </v>
      </c>
    </row>
    <row r="415" spans="1:20" ht="13.15" customHeight="1">
      <c r="A415" s="60" t="s">
        <v>544</v>
      </c>
      <c r="B415" s="61" t="s">
        <v>545</v>
      </c>
      <c r="C415" s="33">
        <v>4177</v>
      </c>
      <c r="D415" s="34">
        <f>'KOTIS-from World'!C234</f>
        <v>3712</v>
      </c>
      <c r="E415" s="34">
        <f>'KOTIS-from World'!D234</f>
        <v>5862</v>
      </c>
      <c r="F415" s="34">
        <f>'KOTIS-from World'!E234</f>
        <v>6597</v>
      </c>
      <c r="G415" s="34">
        <f>'KOTIS-from World'!F234</f>
        <v>7240</v>
      </c>
      <c r="H415" s="34">
        <f>'KOTIS-from World'!G234</f>
        <v>3221</v>
      </c>
      <c r="I415" s="34">
        <f>'KOTIS-from World'!H234</f>
        <v>326</v>
      </c>
      <c r="J415" s="35">
        <f>'KOTIS-from World'!I234</f>
        <v>338</v>
      </c>
      <c r="K415" s="422">
        <f>IF(I415&gt;0, (J415-I415)/I415, "n/a ")</f>
        <v>3.6809815950920248E-2</v>
      </c>
      <c r="L415" s="33">
        <v>0</v>
      </c>
      <c r="M415" s="34">
        <f>'KOTIS-from the U.S.'!C235</f>
        <v>0</v>
      </c>
      <c r="N415" s="34">
        <f>'KOTIS-from the U.S.'!D235</f>
        <v>0</v>
      </c>
      <c r="O415" s="34">
        <f>'KOTIS-from the U.S.'!E235</f>
        <v>0</v>
      </c>
      <c r="P415" s="34">
        <f>'KOTIS-from the U.S.'!F235</f>
        <v>0</v>
      </c>
      <c r="Q415" s="34">
        <f>'KOTIS-from the U.S.'!G235</f>
        <v>0</v>
      </c>
      <c r="R415" s="34">
        <f>'KOTIS-from the U.S.'!H235</f>
        <v>0</v>
      </c>
      <c r="S415" s="35">
        <v>0</v>
      </c>
      <c r="T415" s="422" t="str">
        <f t="shared" si="576"/>
        <v xml:space="preserve">n/a </v>
      </c>
    </row>
    <row r="416" spans="1:20" ht="13.15" customHeight="1">
      <c r="A416" s="60" t="s">
        <v>546</v>
      </c>
      <c r="B416" s="61" t="s">
        <v>547</v>
      </c>
      <c r="C416" s="33">
        <v>2113</v>
      </c>
      <c r="D416" s="34">
        <f>'KOTIS-from World'!C235</f>
        <v>3206</v>
      </c>
      <c r="E416" s="34">
        <f>'KOTIS-from World'!D235</f>
        <v>2463</v>
      </c>
      <c r="F416" s="34">
        <f>'KOTIS-from World'!E235</f>
        <v>518</v>
      </c>
      <c r="G416" s="34">
        <f>'KOTIS-from World'!F235</f>
        <v>348</v>
      </c>
      <c r="H416" s="34">
        <f>'KOTIS-from World'!G235</f>
        <v>415</v>
      </c>
      <c r="I416" s="34">
        <f>'KOTIS-from World'!H235</f>
        <v>15</v>
      </c>
      <c r="J416" s="35">
        <f>'KOTIS-from World'!I235</f>
        <v>53</v>
      </c>
      <c r="K416" s="422">
        <f>IF(I416&gt;0, (J416-I416)/I416, "n/a ")</f>
        <v>2.5333333333333332</v>
      </c>
      <c r="L416" s="33">
        <v>0</v>
      </c>
      <c r="M416" s="34">
        <f>'KOTIS-from the U.S.'!C236</f>
        <v>0</v>
      </c>
      <c r="N416" s="34">
        <f>'KOTIS-from the U.S.'!D236</f>
        <v>0</v>
      </c>
      <c r="O416" s="34">
        <f>'KOTIS-from the U.S.'!E236</f>
        <v>0</v>
      </c>
      <c r="P416" s="34">
        <f>'KOTIS-from the U.S.'!F236</f>
        <v>0</v>
      </c>
      <c r="Q416" s="34">
        <f>'KOTIS-from the U.S.'!G236</f>
        <v>1</v>
      </c>
      <c r="R416" s="34">
        <f>'KOTIS-from the U.S.'!H236</f>
        <v>0</v>
      </c>
      <c r="S416" s="35">
        <f>'KOTIS-from the U.S.'!I236</f>
        <v>0</v>
      </c>
      <c r="T416" s="422" t="str">
        <f t="shared" si="576"/>
        <v xml:space="preserve">n/a </v>
      </c>
    </row>
    <row r="417" spans="1:20" ht="13.15" customHeight="1">
      <c r="A417" s="60" t="s">
        <v>548</v>
      </c>
      <c r="B417" s="61" t="s">
        <v>549</v>
      </c>
      <c r="C417" s="33">
        <v>0</v>
      </c>
      <c r="D417" s="34">
        <f>'KOTIS-from World'!C236</f>
        <v>0</v>
      </c>
      <c r="E417" s="34">
        <f>'KOTIS-from World'!D236</f>
        <v>114</v>
      </c>
      <c r="F417" s="34">
        <f>'KOTIS-from World'!E236</f>
        <v>0</v>
      </c>
      <c r="G417" s="34">
        <f>'KOTIS-from World'!F236</f>
        <v>0</v>
      </c>
      <c r="H417" s="34">
        <f>'KOTIS-from World'!G236</f>
        <v>0</v>
      </c>
      <c r="I417" s="34">
        <f>'KOTIS-from World'!H236</f>
        <v>0</v>
      </c>
      <c r="J417" s="35">
        <f>'KOTIS-from World'!I236</f>
        <v>0</v>
      </c>
      <c r="K417" s="422" t="str">
        <f>IF(I417&gt;0, (J417-I417)/I417, "n/a ")</f>
        <v xml:space="preserve">n/a </v>
      </c>
      <c r="L417" s="33">
        <v>0</v>
      </c>
      <c r="M417" s="34">
        <f>'KOTIS-from the U.S.'!C237</f>
        <v>0</v>
      </c>
      <c r="N417" s="34">
        <f>'KOTIS-from the U.S.'!D237</f>
        <v>0</v>
      </c>
      <c r="O417" s="34">
        <f>'KOTIS-from the U.S.'!E237</f>
        <v>0</v>
      </c>
      <c r="P417" s="34">
        <f>'KOTIS-from the U.S.'!F237</f>
        <v>0</v>
      </c>
      <c r="Q417" s="34">
        <f>'KOTIS-from the U.S.'!G237</f>
        <v>0</v>
      </c>
      <c r="R417" s="34">
        <f>'KOTIS-from the U.S.'!H237</f>
        <v>0</v>
      </c>
      <c r="S417" s="35">
        <v>0</v>
      </c>
      <c r="T417" s="422" t="str">
        <f t="shared" si="576"/>
        <v xml:space="preserve">n/a </v>
      </c>
    </row>
    <row r="418" spans="1:20" ht="13.15" customHeight="1">
      <c r="A418" s="60" t="s">
        <v>550</v>
      </c>
      <c r="B418" s="61" t="s">
        <v>551</v>
      </c>
      <c r="C418" s="33">
        <v>101106</v>
      </c>
      <c r="D418" s="34">
        <f>'KOTIS-from World'!C237</f>
        <v>120933</v>
      </c>
      <c r="E418" s="34">
        <f>'KOTIS-from World'!D237</f>
        <v>104198</v>
      </c>
      <c r="F418" s="34">
        <f>'KOTIS-from World'!E237</f>
        <v>65211</v>
      </c>
      <c r="G418" s="34">
        <f>'KOTIS-from World'!F237</f>
        <v>74837</v>
      </c>
      <c r="H418" s="34">
        <f>'KOTIS-from World'!G237</f>
        <v>79198</v>
      </c>
      <c r="I418" s="34">
        <f>'KOTIS-from World'!H237</f>
        <v>7275</v>
      </c>
      <c r="J418" s="35">
        <f>'KOTIS-from World'!I237</f>
        <v>8195</v>
      </c>
      <c r="K418" s="422">
        <f>IF(I418&gt;0, (J418-I418)/I418, "n/a ")</f>
        <v>0.12646048109965635</v>
      </c>
      <c r="L418" s="33">
        <v>0</v>
      </c>
      <c r="M418" s="34">
        <f>'KOTIS-from the U.S.'!C238</f>
        <v>163</v>
      </c>
      <c r="N418" s="34">
        <f>'KOTIS-from the U.S.'!D238</f>
        <v>18</v>
      </c>
      <c r="O418" s="34">
        <f>'KOTIS-from the U.S.'!E238</f>
        <v>0</v>
      </c>
      <c r="P418" s="34">
        <f>'KOTIS-from the U.S.'!F238</f>
        <v>0</v>
      </c>
      <c r="Q418" s="34">
        <f>'KOTIS-from the U.S.'!G238</f>
        <v>1</v>
      </c>
      <c r="R418" s="34">
        <f>'KOTIS-from the U.S.'!H238</f>
        <v>0</v>
      </c>
      <c r="S418" s="35">
        <f>'KOTIS-from the U.S.'!I238</f>
        <v>0</v>
      </c>
      <c r="T418" s="422" t="str">
        <f t="shared" si="576"/>
        <v xml:space="preserve">n/a </v>
      </c>
    </row>
    <row r="419" spans="1:20" ht="13.15" customHeight="1">
      <c r="A419" s="63"/>
      <c r="B419" s="94" t="s">
        <v>552</v>
      </c>
      <c r="C419" s="58">
        <f t="shared" ref="C419:H419" si="577">SUM(C414:C418)</f>
        <v>196606</v>
      </c>
      <c r="D419" s="58">
        <f t="shared" si="577"/>
        <v>230119</v>
      </c>
      <c r="E419" s="58">
        <f t="shared" si="577"/>
        <v>187777</v>
      </c>
      <c r="F419" s="58">
        <f t="shared" si="577"/>
        <v>113744</v>
      </c>
      <c r="G419" s="58">
        <f t="shared" si="577"/>
        <v>131884</v>
      </c>
      <c r="H419" s="58">
        <f t="shared" si="577"/>
        <v>131527</v>
      </c>
      <c r="I419" s="59">
        <f t="shared" ref="I419:J419" si="578">SUM(I414:I418)</f>
        <v>10816</v>
      </c>
      <c r="J419" s="59">
        <f t="shared" si="578"/>
        <v>12143</v>
      </c>
      <c r="K419" s="427">
        <f>(J419-I419)/I419</f>
        <v>0.12268860946745562</v>
      </c>
      <c r="L419" s="58">
        <f t="shared" ref="L419:S419" si="579">SUM(L414:L418)</f>
        <v>0</v>
      </c>
      <c r="M419" s="58">
        <f t="shared" si="579"/>
        <v>163</v>
      </c>
      <c r="N419" s="58">
        <f t="shared" si="579"/>
        <v>18</v>
      </c>
      <c r="O419" s="58">
        <f t="shared" si="579"/>
        <v>0</v>
      </c>
      <c r="P419" s="58">
        <f t="shared" si="579"/>
        <v>0</v>
      </c>
      <c r="Q419" s="58">
        <f t="shared" si="579"/>
        <v>2</v>
      </c>
      <c r="R419" s="59">
        <f t="shared" si="579"/>
        <v>0</v>
      </c>
      <c r="S419" s="59">
        <f t="shared" si="579"/>
        <v>0</v>
      </c>
      <c r="T419" s="427" t="str">
        <f t="shared" si="576"/>
        <v xml:space="preserve">n/a </v>
      </c>
    </row>
    <row r="420" spans="1:20" s="40" customFormat="1" ht="13.15" customHeight="1">
      <c r="A420" s="23"/>
      <c r="B420" s="41" t="s">
        <v>28</v>
      </c>
      <c r="C420" s="42"/>
      <c r="D420" s="42">
        <f>(D419-C419)/C419</f>
        <v>0.17045766660224002</v>
      </c>
      <c r="E420" s="42">
        <f t="shared" ref="E420:H420" si="580">(E419-D419)/D419</f>
        <v>-0.18400045194008319</v>
      </c>
      <c r="F420" s="42">
        <f t="shared" si="580"/>
        <v>-0.39426021291212449</v>
      </c>
      <c r="G420" s="42">
        <f t="shared" si="580"/>
        <v>0.15948093965395976</v>
      </c>
      <c r="H420" s="42">
        <f t="shared" si="580"/>
        <v>-2.7069242667798975E-3</v>
      </c>
      <c r="I420" s="43"/>
      <c r="J420" s="43"/>
      <c r="K420" s="424"/>
      <c r="L420" s="45"/>
      <c r="M420" s="45" t="str">
        <f t="shared" ref="M420" si="581">IF(L419&gt;0,(M419-L419)/L419,"n/a")</f>
        <v>n/a</v>
      </c>
      <c r="N420" s="45">
        <f t="shared" ref="N420" si="582">IF(M419&gt;0,(N419-M419)/M419,"n/a")</f>
        <v>-0.88957055214723924</v>
      </c>
      <c r="O420" s="45">
        <f t="shared" ref="O420" si="583">IF(N419&gt;0,(O419-N419)/N419,"n/a")</f>
        <v>-1</v>
      </c>
      <c r="P420" s="45" t="str">
        <f t="shared" ref="P420" si="584">IF(O419&gt;0,(P419-O419)/O419,"n/a")</f>
        <v>n/a</v>
      </c>
      <c r="Q420" s="45" t="str">
        <f t="shared" ref="Q420" si="585">IF(P419&gt;0,(Q419-P419)/P419,"n/a")</f>
        <v>n/a</v>
      </c>
      <c r="R420" s="65"/>
      <c r="S420" s="66"/>
      <c r="T420" s="424"/>
    </row>
    <row r="421" spans="1:20" s="22" customFormat="1" ht="13.15" customHeight="1">
      <c r="A421" s="49"/>
      <c r="B421" s="50" t="s">
        <v>29</v>
      </c>
      <c r="C421" s="51"/>
      <c r="D421" s="52"/>
      <c r="E421" s="52"/>
      <c r="F421" s="52"/>
      <c r="G421" s="52"/>
      <c r="H421" s="52"/>
      <c r="I421" s="53"/>
      <c r="J421" s="53"/>
      <c r="K421" s="424"/>
      <c r="L421" s="54">
        <f>L419/C419</f>
        <v>0</v>
      </c>
      <c r="M421" s="54">
        <f t="shared" ref="M421" si="586">M419/D419</f>
        <v>7.0832916882134899E-4</v>
      </c>
      <c r="N421" s="54">
        <f t="shared" ref="N421" si="587">N419/E419</f>
        <v>9.5858385212246435E-5</v>
      </c>
      <c r="O421" s="54">
        <f t="shared" ref="O421" si="588">O419/F419</f>
        <v>0</v>
      </c>
      <c r="P421" s="54">
        <f t="shared" ref="P421" si="589">P419/G419</f>
        <v>0</v>
      </c>
      <c r="Q421" s="54">
        <f t="shared" ref="Q421" si="590">Q419/H419</f>
        <v>1.520600333011473E-5</v>
      </c>
      <c r="R421" s="55">
        <f t="shared" ref="R421" si="591">R419/I419</f>
        <v>0</v>
      </c>
      <c r="S421" s="55">
        <f t="shared" ref="S421" si="592">S419/J419</f>
        <v>0</v>
      </c>
      <c r="T421" s="424"/>
    </row>
    <row r="422" spans="1:20" ht="13.15" customHeight="1">
      <c r="A422" s="69" t="s">
        <v>553</v>
      </c>
      <c r="B422" s="61"/>
      <c r="C422" s="62"/>
      <c r="D422" s="62"/>
      <c r="E422" s="62"/>
      <c r="F422" s="62"/>
      <c r="G422" s="62"/>
      <c r="H422" s="62"/>
      <c r="I422" s="68"/>
      <c r="J422" s="68"/>
      <c r="K422" s="425"/>
      <c r="L422" s="62"/>
      <c r="M422" s="62"/>
      <c r="N422" s="62"/>
      <c r="O422" s="62"/>
      <c r="P422" s="62"/>
      <c r="Q422" s="62"/>
      <c r="R422" s="68"/>
      <c r="S422" s="68"/>
      <c r="T422" s="425"/>
    </row>
    <row r="423" spans="1:20" ht="13.15" customHeight="1">
      <c r="A423" s="67"/>
      <c r="B423" s="61"/>
      <c r="C423" s="62"/>
      <c r="D423" s="62"/>
      <c r="E423" s="62"/>
      <c r="F423" s="62"/>
      <c r="G423" s="62"/>
      <c r="H423" s="62"/>
      <c r="I423" s="68"/>
      <c r="J423" s="68"/>
      <c r="K423" s="425"/>
      <c r="L423" s="62"/>
      <c r="M423" s="62"/>
      <c r="N423" s="62"/>
      <c r="O423" s="62"/>
      <c r="P423" s="62"/>
      <c r="Q423" s="62"/>
      <c r="R423" s="68"/>
      <c r="S423" s="68"/>
      <c r="T423" s="425"/>
    </row>
    <row r="424" spans="1:20" ht="13.15" customHeight="1">
      <c r="A424" s="67" t="s">
        <v>554</v>
      </c>
      <c r="B424" s="61"/>
      <c r="C424" s="62"/>
      <c r="D424" s="62"/>
      <c r="E424" s="62"/>
      <c r="F424" s="62"/>
      <c r="G424" s="62"/>
      <c r="H424" s="62"/>
      <c r="I424" s="68"/>
      <c r="J424" s="68"/>
      <c r="K424" s="425"/>
      <c r="L424" s="33"/>
      <c r="M424" s="33"/>
      <c r="N424" s="33"/>
      <c r="O424" s="33"/>
      <c r="P424" s="33"/>
      <c r="Q424" s="33"/>
      <c r="R424" s="35"/>
      <c r="S424" s="35"/>
      <c r="T424" s="425"/>
    </row>
    <row r="425" spans="1:20" ht="13.15" customHeight="1">
      <c r="A425" s="60" t="s">
        <v>555</v>
      </c>
      <c r="B425" s="61" t="s">
        <v>556</v>
      </c>
      <c r="C425" s="33">
        <v>407289</v>
      </c>
      <c r="D425" s="34">
        <f>'KOTIS-from World'!C238</f>
        <v>395115</v>
      </c>
      <c r="E425" s="34">
        <f>'KOTIS-from World'!D238</f>
        <v>268053</v>
      </c>
      <c r="F425" s="34">
        <f>'KOTIS-from World'!E238</f>
        <v>187109</v>
      </c>
      <c r="G425" s="34">
        <f>'KOTIS-from World'!F238</f>
        <v>262345</v>
      </c>
      <c r="H425" s="34">
        <f>'KOTIS-from World'!G238</f>
        <v>362823</v>
      </c>
      <c r="I425" s="34">
        <f>'KOTIS-from World'!H238</f>
        <v>19712</v>
      </c>
      <c r="J425" s="35">
        <f>'KOTIS-from World'!I238</f>
        <v>14162</v>
      </c>
      <c r="K425" s="422">
        <f>IF(I425&gt;0, (J425-I425)/I425, "n/a ")</f>
        <v>-0.28155438311688313</v>
      </c>
      <c r="L425" s="33">
        <v>273937</v>
      </c>
      <c r="M425" s="34">
        <f>'KOTIS-from the U.S.'!C239</f>
        <v>255858</v>
      </c>
      <c r="N425" s="34">
        <f>'KOTIS-from the U.S.'!D239</f>
        <v>176941</v>
      </c>
      <c r="O425" s="34">
        <f>'KOTIS-from the U.S.'!E239</f>
        <v>112126</v>
      </c>
      <c r="P425" s="34">
        <f>'KOTIS-from the U.S.'!F239</f>
        <v>93466</v>
      </c>
      <c r="Q425" s="34">
        <f>'KOTIS-from the U.S.'!G239</f>
        <v>114024</v>
      </c>
      <c r="R425" s="34">
        <f>'KOTIS-from the U.S.'!H239</f>
        <v>7281</v>
      </c>
      <c r="S425" s="35">
        <f>'KOTIS-from the U.S.'!I239</f>
        <v>1438</v>
      </c>
      <c r="T425" s="422">
        <f>IF(R425&gt;0, (S425-R425)/R425, "n/a ")</f>
        <v>-0.80249965664057132</v>
      </c>
    </row>
    <row r="426" spans="1:20" ht="13.15" customHeight="1">
      <c r="A426" s="60" t="s">
        <v>557</v>
      </c>
      <c r="B426" s="61" t="s">
        <v>558</v>
      </c>
      <c r="C426" s="33">
        <v>31</v>
      </c>
      <c r="D426" s="34">
        <f>'KOTIS-from World'!C239</f>
        <v>223</v>
      </c>
      <c r="E426" s="34">
        <f>'KOTIS-from World'!D239</f>
        <v>141</v>
      </c>
      <c r="F426" s="34">
        <f>'KOTIS-from World'!E239</f>
        <v>500</v>
      </c>
      <c r="G426" s="34">
        <f>'KOTIS-from World'!F239</f>
        <v>526</v>
      </c>
      <c r="H426" s="34">
        <f>'KOTIS-from World'!G239</f>
        <v>375</v>
      </c>
      <c r="I426" s="34">
        <f>'KOTIS-from World'!H239</f>
        <v>42</v>
      </c>
      <c r="J426" s="35">
        <f>'KOTIS-from World'!I239</f>
        <v>69</v>
      </c>
      <c r="K426" s="422">
        <f>IF(I426&gt;0, (J426-I426)/I426, "n/a ")</f>
        <v>0.6428571428571429</v>
      </c>
      <c r="L426" s="33">
        <v>0</v>
      </c>
      <c r="M426" s="34">
        <f>'KOTIS-from the U.S.'!C240</f>
        <v>1</v>
      </c>
      <c r="N426" s="34">
        <f>'KOTIS-from the U.S.'!D240</f>
        <v>52</v>
      </c>
      <c r="O426" s="34">
        <f>'KOTIS-from the U.S.'!E240</f>
        <v>0</v>
      </c>
      <c r="P426" s="34">
        <f>'KOTIS-from the U.S.'!F240</f>
        <v>19</v>
      </c>
      <c r="Q426" s="34">
        <f>'KOTIS-from the U.S.'!G240</f>
        <v>8</v>
      </c>
      <c r="R426" s="34">
        <f>'KOTIS-from the U.S.'!H240</f>
        <v>0</v>
      </c>
      <c r="S426" s="35">
        <f>'KOTIS-from the U.S.'!I240</f>
        <v>0</v>
      </c>
      <c r="T426" s="422" t="str">
        <f>IF(R426&gt;0, (S426-R426)/R426, "n/a ")</f>
        <v xml:space="preserve">n/a </v>
      </c>
    </row>
    <row r="427" spans="1:20" ht="13.15" customHeight="1">
      <c r="A427" s="60" t="s">
        <v>559</v>
      </c>
      <c r="B427" s="61" t="s">
        <v>560</v>
      </c>
      <c r="C427" s="33">
        <v>4657</v>
      </c>
      <c r="D427" s="34">
        <f>'KOTIS-from World'!C240</f>
        <v>4137</v>
      </c>
      <c r="E427" s="34">
        <f>'KOTIS-from World'!D240</f>
        <v>2453</v>
      </c>
      <c r="F427" s="34">
        <f>'KOTIS-from World'!E240</f>
        <v>2916</v>
      </c>
      <c r="G427" s="34">
        <f>'KOTIS-from World'!F240</f>
        <v>779</v>
      </c>
      <c r="H427" s="34">
        <f>'KOTIS-from World'!G240</f>
        <v>871</v>
      </c>
      <c r="I427" s="34">
        <f>'KOTIS-from World'!H240</f>
        <v>27</v>
      </c>
      <c r="J427" s="35">
        <f>'KOTIS-from World'!I240</f>
        <v>191</v>
      </c>
      <c r="K427" s="422">
        <f>IF(I427&gt;0, (J427-I427)/I427, "n/a ")</f>
        <v>6.0740740740740744</v>
      </c>
      <c r="L427" s="33">
        <v>1086</v>
      </c>
      <c r="M427" s="34">
        <f>'KOTIS-from the U.S.'!C241</f>
        <v>254</v>
      </c>
      <c r="N427" s="34">
        <f>'KOTIS-from the U.S.'!D241</f>
        <v>138</v>
      </c>
      <c r="O427" s="34">
        <f>'KOTIS-from the U.S.'!E241</f>
        <v>181</v>
      </c>
      <c r="P427" s="34">
        <f>'KOTIS-from the U.S.'!F241</f>
        <v>7</v>
      </c>
      <c r="Q427" s="34">
        <f>'KOTIS-from the U.S.'!G241</f>
        <v>9</v>
      </c>
      <c r="R427" s="34">
        <f>'KOTIS-from the U.S.'!H241</f>
        <v>0</v>
      </c>
      <c r="S427" s="35">
        <f>'KOTIS-from the U.S.'!I241</f>
        <v>0</v>
      </c>
      <c r="T427" s="422" t="str">
        <f>IF(R427&gt;0, (S427-R427)/R427, "n/a ")</f>
        <v xml:space="preserve">n/a </v>
      </c>
    </row>
    <row r="428" spans="1:20" ht="13.15" customHeight="1">
      <c r="A428" s="63"/>
      <c r="B428" s="94" t="s">
        <v>561</v>
      </c>
      <c r="C428" s="58">
        <f t="shared" ref="C428:H428" si="593">SUM(C425:C427)</f>
        <v>411977</v>
      </c>
      <c r="D428" s="58">
        <f t="shared" si="593"/>
        <v>399475</v>
      </c>
      <c r="E428" s="58">
        <f t="shared" si="593"/>
        <v>270647</v>
      </c>
      <c r="F428" s="58">
        <f t="shared" si="593"/>
        <v>190525</v>
      </c>
      <c r="G428" s="58">
        <f t="shared" si="593"/>
        <v>263650</v>
      </c>
      <c r="H428" s="58">
        <f t="shared" si="593"/>
        <v>364069</v>
      </c>
      <c r="I428" s="59">
        <f t="shared" ref="I428:J428" si="594">SUM(I425:I427)</f>
        <v>19781</v>
      </c>
      <c r="J428" s="59">
        <f t="shared" si="594"/>
        <v>14422</v>
      </c>
      <c r="K428" s="427">
        <f>(J428-I428)/I428</f>
        <v>-0.27091653606996613</v>
      </c>
      <c r="L428" s="58">
        <f t="shared" ref="L428:Q428" si="595">SUM(L425:L427)</f>
        <v>275023</v>
      </c>
      <c r="M428" s="58">
        <f t="shared" si="595"/>
        <v>256113</v>
      </c>
      <c r="N428" s="58">
        <f t="shared" si="595"/>
        <v>177131</v>
      </c>
      <c r="O428" s="58">
        <f t="shared" si="595"/>
        <v>112307</v>
      </c>
      <c r="P428" s="58">
        <f t="shared" si="595"/>
        <v>93492</v>
      </c>
      <c r="Q428" s="58">
        <f t="shared" si="595"/>
        <v>114041</v>
      </c>
      <c r="R428" s="59">
        <f t="shared" ref="R428:S428" si="596">SUM(R425:R427)</f>
        <v>7281</v>
      </c>
      <c r="S428" s="59">
        <f t="shared" si="596"/>
        <v>1438</v>
      </c>
      <c r="T428" s="427">
        <f>(S428-R428)/R428</f>
        <v>-0.80249965664057132</v>
      </c>
    </row>
    <row r="429" spans="1:20" s="40" customFormat="1" ht="13.15" customHeight="1">
      <c r="A429" s="23"/>
      <c r="B429" s="41" t="s">
        <v>28</v>
      </c>
      <c r="C429" s="42"/>
      <c r="D429" s="42">
        <f>(D428-C428)/C428</f>
        <v>-3.0346354286768434E-2</v>
      </c>
      <c r="E429" s="42">
        <f t="shared" ref="E429:H429" si="597">(E428-D428)/D428</f>
        <v>-0.32249327242005132</v>
      </c>
      <c r="F429" s="42">
        <f t="shared" si="597"/>
        <v>-0.29603875158416681</v>
      </c>
      <c r="G429" s="42">
        <f t="shared" si="597"/>
        <v>0.38380789922582337</v>
      </c>
      <c r="H429" s="42">
        <f t="shared" si="597"/>
        <v>0.38087995448511286</v>
      </c>
      <c r="I429" s="43"/>
      <c r="J429" s="43"/>
      <c r="K429" s="424"/>
      <c r="L429" s="45"/>
      <c r="M429" s="45">
        <f t="shared" ref="M429" si="598">IF(L428&gt;0,(M428-L428)/L428,"n/a")</f>
        <v>-6.8757885704104751E-2</v>
      </c>
      <c r="N429" s="45">
        <f t="shared" ref="N429" si="599">IF(M428&gt;0,(N428-M428)/M428,"n/a")</f>
        <v>-0.30838731341243902</v>
      </c>
      <c r="O429" s="45">
        <f t="shared" ref="O429" si="600">IF(N428&gt;0,(O428-N428)/N428,"n/a")</f>
        <v>-0.36596643162405224</v>
      </c>
      <c r="P429" s="45">
        <f t="shared" ref="P429" si="601">IF(O428&gt;0,(P428-O428)/O428,"n/a")</f>
        <v>-0.16753185464841908</v>
      </c>
      <c r="Q429" s="45">
        <f t="shared" ref="Q429" si="602">IF(P428&gt;0,(Q428-P428)/P428,"n/a")</f>
        <v>0.21979420699097249</v>
      </c>
      <c r="R429" s="65"/>
      <c r="S429" s="66"/>
      <c r="T429" s="424"/>
    </row>
    <row r="430" spans="1:20" s="22" customFormat="1" ht="13.15" customHeight="1">
      <c r="A430" s="49"/>
      <c r="B430" s="50" t="s">
        <v>29</v>
      </c>
      <c r="C430" s="51"/>
      <c r="D430" s="52"/>
      <c r="E430" s="52"/>
      <c r="F430" s="52"/>
      <c r="G430" s="52"/>
      <c r="H430" s="52"/>
      <c r="I430" s="53"/>
      <c r="J430" s="53"/>
      <c r="K430" s="424"/>
      <c r="L430" s="54">
        <f>L428/C428</f>
        <v>0.66756882058949896</v>
      </c>
      <c r="M430" s="54">
        <f t="shared" ref="M430" si="603">M428/D428</f>
        <v>0.64112397521747289</v>
      </c>
      <c r="N430" s="54">
        <f t="shared" ref="N430" si="604">N428/E428</f>
        <v>0.6544724308785983</v>
      </c>
      <c r="O430" s="54">
        <f t="shared" ref="O430" si="605">O428/F428</f>
        <v>0.58946070069544676</v>
      </c>
      <c r="P430" s="54">
        <f t="shared" ref="P430" si="606">P428/G428</f>
        <v>0.35460648587142046</v>
      </c>
      <c r="Q430" s="54">
        <f t="shared" ref="Q430" si="607">Q428/H428</f>
        <v>0.3132400726235961</v>
      </c>
      <c r="R430" s="55">
        <f t="shared" ref="R430" si="608">R428/I428</f>
        <v>0.36808048126990545</v>
      </c>
      <c r="S430" s="55">
        <f t="shared" ref="S430" si="609">S428/J428</f>
        <v>9.9708778255443067E-2</v>
      </c>
      <c r="T430" s="424"/>
    </row>
    <row r="431" spans="1:20" ht="13.15" customHeight="1">
      <c r="A431" s="69" t="s">
        <v>562</v>
      </c>
      <c r="B431" s="61"/>
      <c r="C431" s="62"/>
      <c r="D431" s="62"/>
      <c r="E431" s="62"/>
      <c r="F431" s="62"/>
      <c r="G431" s="62"/>
      <c r="H431" s="62"/>
      <c r="I431" s="68"/>
      <c r="J431" s="68"/>
      <c r="K431" s="425"/>
      <c r="L431" s="62"/>
      <c r="M431" s="62"/>
      <c r="N431" s="62"/>
      <c r="O431" s="62"/>
      <c r="P431" s="62"/>
      <c r="Q431" s="62"/>
      <c r="R431" s="68"/>
      <c r="S431" s="68"/>
      <c r="T431" s="425"/>
    </row>
    <row r="432" spans="1:20" ht="13.15" customHeight="1">
      <c r="A432" s="69"/>
      <c r="B432" s="61"/>
      <c r="C432" s="62"/>
      <c r="D432" s="62"/>
      <c r="E432" s="62"/>
      <c r="F432" s="62"/>
      <c r="G432" s="62"/>
      <c r="H432" s="62"/>
      <c r="I432" s="68"/>
      <c r="J432" s="68"/>
      <c r="K432" s="425"/>
      <c r="L432" s="62"/>
      <c r="M432" s="62"/>
      <c r="N432" s="62"/>
      <c r="O432" s="62"/>
      <c r="P432" s="62"/>
      <c r="Q432" s="62"/>
      <c r="R432" s="68"/>
      <c r="S432" s="68"/>
      <c r="T432" s="425"/>
    </row>
    <row r="433" spans="1:20" s="96" customFormat="1" ht="13.15" customHeight="1">
      <c r="A433" s="411"/>
      <c r="B433" s="408" t="s">
        <v>563</v>
      </c>
      <c r="C433" s="409">
        <f t="shared" ref="C433:J433" si="610">C17+C35+C49+C68+C81+C90+C112+C136+C151+C164+C178+C200+C207+C214+C248+C258+C267+C278+C288+C302+C313+C327+C341+C349++C354+C361+C366+C382+C389+C408+C419+C428</f>
        <v>33776989</v>
      </c>
      <c r="D433" s="409">
        <f t="shared" si="610"/>
        <v>37125882</v>
      </c>
      <c r="E433" s="409">
        <f t="shared" si="610"/>
        <v>36140943</v>
      </c>
      <c r="F433" s="409">
        <f t="shared" si="610"/>
        <v>36078697</v>
      </c>
      <c r="G433" s="409">
        <f t="shared" si="610"/>
        <v>43499458</v>
      </c>
      <c r="H433" s="409">
        <f t="shared" si="610"/>
        <v>50157818</v>
      </c>
      <c r="I433" s="409">
        <f t="shared" si="610"/>
        <v>4060253</v>
      </c>
      <c r="J433" s="409">
        <f t="shared" si="610"/>
        <v>4111535</v>
      </c>
      <c r="K433" s="429">
        <f>(J433-I433)/I433</f>
        <v>1.2630247425468314E-2</v>
      </c>
      <c r="L433" s="410">
        <f t="shared" ref="L433:S433" si="611">L17+L35+L49+L68+L81+L90+L112+L136+L151+L164+L178+L200+L207+L214+L248+L258+L267+L278+L288+L302+L313+L327+L341+L349++L354+L361+L366+L382+L389+L408+L419+L428</f>
        <v>7927476</v>
      </c>
      <c r="M433" s="410">
        <f t="shared" si="611"/>
        <v>9390377</v>
      </c>
      <c r="N433" s="410">
        <f t="shared" si="611"/>
        <v>8934617</v>
      </c>
      <c r="O433" s="410">
        <f t="shared" si="611"/>
        <v>8776919</v>
      </c>
      <c r="P433" s="410">
        <f t="shared" si="611"/>
        <v>10168171</v>
      </c>
      <c r="Q433" s="410">
        <f t="shared" si="611"/>
        <v>10541930</v>
      </c>
      <c r="R433" s="409">
        <f t="shared" si="611"/>
        <v>901031</v>
      </c>
      <c r="S433" s="409">
        <f t="shared" si="611"/>
        <v>857916</v>
      </c>
      <c r="T433" s="429">
        <f>(S433-R433)/R433</f>
        <v>-4.7850739874654699E-2</v>
      </c>
    </row>
    <row r="434" spans="1:20" s="40" customFormat="1" ht="13.15" customHeight="1">
      <c r="A434" s="41"/>
      <c r="B434" s="41" t="s">
        <v>28</v>
      </c>
      <c r="C434" s="97"/>
      <c r="D434" s="97">
        <f>(D433-C433)/C433</f>
        <v>9.9147173834825839E-2</v>
      </c>
      <c r="E434" s="97">
        <f>(E433-D433)/D433</f>
        <v>-2.6529713152673384E-2</v>
      </c>
      <c r="F434" s="97">
        <f>(F433-E433)/E433</f>
        <v>-1.7223125583635159E-3</v>
      </c>
      <c r="G434" s="97">
        <f>(G433-F433)/F433</f>
        <v>0.20568262207473845</v>
      </c>
      <c r="H434" s="97">
        <f>(H433-G433)/G433</f>
        <v>0.15306765431422156</v>
      </c>
      <c r="I434" s="43"/>
      <c r="J434" s="43"/>
      <c r="K434" s="44"/>
      <c r="L434" s="84"/>
      <c r="M434" s="84">
        <f>IF(L433&gt;0,(M433-L433)/L433,"n/a")</f>
        <v>0.18453553186411412</v>
      </c>
      <c r="N434" s="84">
        <f>IF(M433&gt;0,(N433-M433)/M433,"n/a")</f>
        <v>-4.8534792586069762E-2</v>
      </c>
      <c r="O434" s="84">
        <f>IF(N433&gt;0,(O433-N433)/N433,"n/a")</f>
        <v>-1.7650224962077278E-2</v>
      </c>
      <c r="P434" s="84">
        <f>IF(O433&gt;0,(P433-O433)/O433,"n/a")</f>
        <v>0.15851257143879305</v>
      </c>
      <c r="Q434" s="84">
        <f>IF(P433&gt;0,(Q433-P433)/P433,"n/a")</f>
        <v>3.6757741387315378E-2</v>
      </c>
      <c r="R434" s="65"/>
      <c r="S434" s="66"/>
      <c r="T434" s="48"/>
    </row>
    <row r="435" spans="1:20" s="22" customFormat="1" ht="13.15" customHeight="1">
      <c r="A435" s="98"/>
      <c r="B435" s="98" t="s">
        <v>29</v>
      </c>
      <c r="C435" s="99"/>
      <c r="D435" s="100"/>
      <c r="E435" s="100"/>
      <c r="F435" s="100"/>
      <c r="G435" s="100"/>
      <c r="H435" s="100"/>
      <c r="I435" s="101"/>
      <c r="J435" s="101"/>
      <c r="K435" s="102"/>
      <c r="L435" s="103">
        <f t="shared" ref="L435:S435" si="612">L433/C433</f>
        <v>0.23470049387765143</v>
      </c>
      <c r="M435" s="103">
        <f t="shared" si="612"/>
        <v>0.25293343872611568</v>
      </c>
      <c r="N435" s="103">
        <f t="shared" si="612"/>
        <v>0.24721593457038463</v>
      </c>
      <c r="O435" s="103">
        <f t="shared" si="612"/>
        <v>0.24327150728309285</v>
      </c>
      <c r="P435" s="103">
        <f t="shared" si="612"/>
        <v>0.23375396999199391</v>
      </c>
      <c r="Q435" s="103">
        <f t="shared" si="612"/>
        <v>0.21017521136984069</v>
      </c>
      <c r="R435" s="104">
        <f t="shared" si="612"/>
        <v>0.22191498904132329</v>
      </c>
      <c r="S435" s="104">
        <f t="shared" si="612"/>
        <v>0.20866075565451833</v>
      </c>
      <c r="T435" s="102"/>
    </row>
    <row r="436" spans="1:20" ht="12" customHeight="1">
      <c r="A436" s="21"/>
      <c r="B436" s="21"/>
      <c r="K436" s="108"/>
      <c r="T436" s="109"/>
    </row>
  </sheetData>
  <sheetProtection algorithmName="SHA-512" hashValue="Id9hmmQOdNU53LSNYW3xHJ5S8FQomI4RAVmIqWCBq3lLka4WMk+Ydc8jL6pOTyYSl4y/nIqsRNGzjgINAfr+4Q==" saltValue="K71aC+Y13foWI32fT0p9jQ==" spinCount="100000" sheet="1" objects="1" scenarios="1"/>
  <autoFilter ref="A9:B431" xr:uid="{00000000-0009-0000-0000-000000000000}"/>
  <mergeCells count="20">
    <mergeCell ref="T5:T8"/>
    <mergeCell ref="I5:I8"/>
    <mergeCell ref="J5:J8"/>
    <mergeCell ref="R5:R8"/>
    <mergeCell ref="S5:S8"/>
    <mergeCell ref="L5:L8"/>
    <mergeCell ref="M5:M8"/>
    <mergeCell ref="N5:N8"/>
    <mergeCell ref="O5:O8"/>
    <mergeCell ref="P5:P8"/>
    <mergeCell ref="Q5:Q8"/>
    <mergeCell ref="A5:A8"/>
    <mergeCell ref="K5:K8"/>
    <mergeCell ref="B5:B8"/>
    <mergeCell ref="C5:C8"/>
    <mergeCell ref="D5:D8"/>
    <mergeCell ref="E5:E8"/>
    <mergeCell ref="F5:F8"/>
    <mergeCell ref="G5:G8"/>
    <mergeCell ref="H5:H8"/>
  </mergeCells>
  <phoneticPr fontId="0" type="noConversion"/>
  <conditionalFormatting sqref="K11:K17">
    <cfRule type="cellIs" dxfId="10" priority="4" operator="lessThan">
      <formula>0</formula>
    </cfRule>
  </conditionalFormatting>
  <conditionalFormatting sqref="K22:K433">
    <cfRule type="cellIs" dxfId="9" priority="3" operator="lessThan">
      <formula>0</formula>
    </cfRule>
  </conditionalFormatting>
  <conditionalFormatting sqref="T11:T17">
    <cfRule type="cellIs" dxfId="8" priority="2" operator="lessThan">
      <formula>0</formula>
    </cfRule>
  </conditionalFormatting>
  <conditionalFormatting sqref="T22:T433">
    <cfRule type="cellIs" dxfId="7" priority="1" operator="lessThan">
      <formula>0</formula>
    </cfRule>
  </conditionalFormatting>
  <pageMargins left="0.39370078740157499" right="0.196850393700787" top="0.59055118110236204" bottom="0.59055118110236204" header="0.35433070866141703" footer="0.35433070866141703"/>
  <pageSetup scale="70" orientation="landscape" r:id="rId1"/>
  <headerFooter differentFirst="1" alignWithMargins="0">
    <oddHeader>&amp;L&amp;"-,Bold"&amp;K03+000All figures in thousands of dollars (based on CIF Value)&amp;R&amp;"-,Bold"&amp;K03+000Korea - Total Agricultural Imports by Four Digit HS Code 2017 - 2023 (January)</oddHeader>
    <oddFooter>&amp;R&amp;"-,Bold"&amp;K03+000&amp;P of &amp;N Pages</oddFooter>
  </headerFooter>
  <ignoredErrors>
    <ignoredError sqref="A48:A427 A11:A47" numberStoredAsText="1"/>
    <ignoredError sqref="K414:K433 K24:K35 T31 K64:K68 K112:K119 K135:K136 K200:K207 K214 K247:K258 K278 K302 K327 K349 K382:K389 K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1"/>
  <sheetViews>
    <sheetView view="pageBreakPreview" zoomScaleNormal="100" zoomScaleSheetLayoutView="100" workbookViewId="0">
      <pane ySplit="9" topLeftCell="A10" activePane="bottomLeft" state="frozen"/>
      <selection pane="bottomLeft" activeCell="U1" sqref="U1"/>
    </sheetView>
  </sheetViews>
  <sheetFormatPr defaultColWidth="7.875" defaultRowHeight="15" customHeight="1"/>
  <cols>
    <col min="1" max="1" width="6.875" style="110" customWidth="1"/>
    <col min="2" max="2" width="15.375" style="110" customWidth="1"/>
    <col min="3" max="6" width="9.375" style="110" customWidth="1"/>
    <col min="7" max="8" width="9.5" style="110" bestFit="1" customWidth="1"/>
    <col min="9" max="10" width="9.375" style="171" customWidth="1"/>
    <col min="11" max="11" width="8.25" style="111" customWidth="1"/>
    <col min="12" max="16" width="9.375" style="245" customWidth="1"/>
    <col min="17" max="17" width="8.625" style="245" bestFit="1" customWidth="1"/>
    <col min="18" max="19" width="9.375" style="246" customWidth="1"/>
    <col min="20" max="20" width="8.25" style="247" customWidth="1"/>
    <col min="21" max="16384" width="7.875" style="182"/>
  </cols>
  <sheetData>
    <row r="1" spans="1:20" s="6" customFormat="1" ht="29.25" customHeight="1">
      <c r="A1" s="1" t="s">
        <v>936</v>
      </c>
      <c r="B1" s="113"/>
      <c r="C1" s="113"/>
      <c r="D1" s="113"/>
      <c r="E1" s="114"/>
      <c r="F1" s="114"/>
      <c r="G1" s="114"/>
      <c r="H1" s="114"/>
      <c r="I1" s="115"/>
      <c r="J1" s="115"/>
      <c r="K1" s="113"/>
      <c r="L1" s="113"/>
      <c r="M1" s="113"/>
      <c r="N1" s="113"/>
      <c r="O1" s="113"/>
      <c r="P1" s="113"/>
      <c r="Q1" s="113"/>
      <c r="R1" s="115"/>
      <c r="S1" s="115"/>
      <c r="T1" s="116"/>
    </row>
    <row r="2" spans="1:20" s="8" customFormat="1" ht="18.75" customHeight="1">
      <c r="A2" s="7" t="s">
        <v>564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s="14" customFormat="1" ht="15.75" customHeight="1">
      <c r="A3" s="118" t="s">
        <v>1</v>
      </c>
      <c r="B3" s="119"/>
      <c r="C3" s="119"/>
      <c r="D3" s="120"/>
      <c r="E3" s="121"/>
      <c r="F3" s="121"/>
      <c r="G3" s="121"/>
      <c r="H3" s="121"/>
      <c r="I3" s="119"/>
      <c r="J3" s="119"/>
      <c r="K3" s="119"/>
      <c r="L3" s="120"/>
      <c r="M3" s="120"/>
      <c r="N3" s="120"/>
      <c r="O3" s="120"/>
      <c r="P3" s="120"/>
      <c r="Q3" s="120"/>
      <c r="R3" s="119"/>
      <c r="S3" s="119"/>
      <c r="T3" s="119"/>
    </row>
    <row r="4" spans="1:20" s="14" customFormat="1" ht="15.75" customHeight="1">
      <c r="A4" s="119"/>
      <c r="B4" s="119"/>
      <c r="C4" s="119"/>
      <c r="D4" s="120"/>
      <c r="E4" s="121"/>
      <c r="F4" s="121"/>
      <c r="G4" s="121"/>
      <c r="H4" s="121"/>
      <c r="I4" s="119"/>
      <c r="J4" s="119"/>
      <c r="K4" s="119"/>
      <c r="L4" s="120"/>
      <c r="M4" s="120"/>
      <c r="N4" s="120"/>
      <c r="O4" s="120"/>
      <c r="P4" s="120"/>
      <c r="Q4" s="120"/>
      <c r="R4" s="119"/>
      <c r="S4" s="119"/>
      <c r="T4" s="119"/>
    </row>
    <row r="5" spans="1:20" s="8" customFormat="1" ht="15.75" customHeight="1">
      <c r="A5" s="122" t="s">
        <v>565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 t="s">
        <v>380</v>
      </c>
    </row>
    <row r="6" spans="1:20" s="123" customFormat="1" ht="15" customHeight="1">
      <c r="A6" s="491" t="s">
        <v>566</v>
      </c>
      <c r="B6" s="492"/>
      <c r="C6" s="502" t="s">
        <v>567</v>
      </c>
      <c r="D6" s="491" t="s">
        <v>568</v>
      </c>
      <c r="E6" s="491" t="s">
        <v>569</v>
      </c>
      <c r="F6" s="491" t="s">
        <v>570</v>
      </c>
      <c r="G6" s="491" t="s">
        <v>937</v>
      </c>
      <c r="H6" s="481" t="s">
        <v>940</v>
      </c>
      <c r="I6" s="497" t="s">
        <v>941</v>
      </c>
      <c r="J6" s="497" t="s">
        <v>942</v>
      </c>
      <c r="K6" s="488" t="s">
        <v>932</v>
      </c>
      <c r="L6" s="483" t="s">
        <v>571</v>
      </c>
      <c r="M6" s="483" t="s">
        <v>572</v>
      </c>
      <c r="N6" s="483" t="s">
        <v>573</v>
      </c>
      <c r="O6" s="483" t="s">
        <v>574</v>
      </c>
      <c r="P6" s="483" t="s">
        <v>938</v>
      </c>
      <c r="Q6" s="486" t="s">
        <v>943</v>
      </c>
      <c r="R6" s="509" t="s">
        <v>944</v>
      </c>
      <c r="S6" s="509" t="s">
        <v>945</v>
      </c>
      <c r="T6" s="509" t="s">
        <v>939</v>
      </c>
    </row>
    <row r="7" spans="1:20" s="123" customFormat="1" ht="15" customHeight="1">
      <c r="A7" s="493"/>
      <c r="B7" s="494"/>
      <c r="C7" s="503"/>
      <c r="D7" s="500"/>
      <c r="E7" s="500"/>
      <c r="F7" s="500"/>
      <c r="G7" s="500"/>
      <c r="H7" s="482"/>
      <c r="I7" s="498"/>
      <c r="J7" s="498"/>
      <c r="K7" s="489" t="s">
        <v>12</v>
      </c>
      <c r="L7" s="484"/>
      <c r="M7" s="484"/>
      <c r="N7" s="484"/>
      <c r="O7" s="484"/>
      <c r="P7" s="484"/>
      <c r="Q7" s="487"/>
      <c r="R7" s="510"/>
      <c r="S7" s="510"/>
      <c r="T7" s="510" t="s">
        <v>12</v>
      </c>
    </row>
    <row r="8" spans="1:20" s="123" customFormat="1" ht="15" customHeight="1">
      <c r="A8" s="495"/>
      <c r="B8" s="496"/>
      <c r="C8" s="504"/>
      <c r="D8" s="501"/>
      <c r="E8" s="501"/>
      <c r="F8" s="501"/>
      <c r="G8" s="501"/>
      <c r="H8" s="507"/>
      <c r="I8" s="499"/>
      <c r="J8" s="499"/>
      <c r="K8" s="490" t="s">
        <v>13</v>
      </c>
      <c r="L8" s="485"/>
      <c r="M8" s="485"/>
      <c r="N8" s="485"/>
      <c r="O8" s="485"/>
      <c r="P8" s="485"/>
      <c r="Q8" s="508"/>
      <c r="R8" s="511"/>
      <c r="S8" s="511"/>
      <c r="T8" s="511" t="s">
        <v>13</v>
      </c>
    </row>
    <row r="9" spans="1:20" s="124" customFormat="1" ht="12" customHeight="1">
      <c r="A9" s="361"/>
      <c r="B9" s="362"/>
      <c r="C9" s="363"/>
      <c r="D9" s="363"/>
      <c r="E9" s="363"/>
      <c r="F9" s="363"/>
      <c r="G9" s="364"/>
      <c r="H9" s="365"/>
      <c r="I9" s="366"/>
      <c r="J9" s="366"/>
      <c r="K9" s="366"/>
      <c r="L9" s="367"/>
      <c r="M9" s="368"/>
      <c r="N9" s="368"/>
      <c r="O9" s="368"/>
      <c r="P9" s="368"/>
      <c r="Q9" s="369"/>
      <c r="R9" s="370"/>
      <c r="S9" s="370"/>
      <c r="T9" s="371"/>
    </row>
    <row r="10" spans="1:20" s="131" customFormat="1" ht="19.5" customHeight="1">
      <c r="A10" s="125" t="s">
        <v>575</v>
      </c>
      <c r="B10" s="126"/>
      <c r="C10" s="127">
        <f>C74</f>
        <v>4882698</v>
      </c>
      <c r="D10" s="127">
        <f t="shared" ref="D10:J10" si="0">D74</f>
        <v>5246589</v>
      </c>
      <c r="E10" s="127">
        <f t="shared" si="0"/>
        <v>5238089</v>
      </c>
      <c r="F10" s="127">
        <f t="shared" ref="F10:H10" si="1">F74</f>
        <v>5264173</v>
      </c>
      <c r="G10" s="127">
        <f t="shared" si="1"/>
        <v>6813208</v>
      </c>
      <c r="H10" s="127">
        <f t="shared" si="1"/>
        <v>8755446</v>
      </c>
      <c r="I10" s="128">
        <f t="shared" si="0"/>
        <v>660102</v>
      </c>
      <c r="J10" s="128">
        <f t="shared" si="0"/>
        <v>693726</v>
      </c>
      <c r="K10" s="460">
        <f>IF(I10&gt;0,(J10-I10)/I10,"n/a ")</f>
        <v>5.0937582373633168E-2</v>
      </c>
      <c r="L10" s="127">
        <f t="shared" ref="L10:S10" si="2">L74</f>
        <v>1932969</v>
      </c>
      <c r="M10" s="127">
        <f t="shared" si="2"/>
        <v>2526174</v>
      </c>
      <c r="N10" s="127">
        <f t="shared" si="2"/>
        <v>1761542</v>
      </c>
      <c r="O10" s="129">
        <f t="shared" ref="O10:P10" si="3">O74</f>
        <v>1657555</v>
      </c>
      <c r="P10" s="129">
        <f t="shared" si="3"/>
        <v>2040816</v>
      </c>
      <c r="Q10" s="129">
        <f t="shared" ref="Q10" si="4">Q74</f>
        <v>1894077</v>
      </c>
      <c r="R10" s="130">
        <f t="shared" si="2"/>
        <v>159831</v>
      </c>
      <c r="S10" s="128">
        <f t="shared" si="2"/>
        <v>151317</v>
      </c>
      <c r="T10" s="460">
        <f>IF(R10&gt;0,(S10-R10)/R10,"n/a ")</f>
        <v>-5.3268765133171914E-2</v>
      </c>
    </row>
    <row r="11" spans="1:20" s="139" customFormat="1" ht="12.75" customHeight="1">
      <c r="A11" s="132"/>
      <c r="B11" s="133" t="s">
        <v>576</v>
      </c>
      <c r="C11" s="134"/>
      <c r="D11" s="134">
        <f>(D10-C10)/C10</f>
        <v>7.4526624419531992E-2</v>
      </c>
      <c r="E11" s="134">
        <f>(E10-D10)/D10</f>
        <v>-1.6201002213056903E-3</v>
      </c>
      <c r="F11" s="134">
        <f>(F10-E10)/E10</f>
        <v>4.9796786576173108E-3</v>
      </c>
      <c r="G11" s="134">
        <f t="shared" ref="G11:H11" si="5">(G10-F10)/F10</f>
        <v>0.2942598960938404</v>
      </c>
      <c r="H11" s="134">
        <f t="shared" si="5"/>
        <v>0.28506952965475296</v>
      </c>
      <c r="I11" s="135"/>
      <c r="J11" s="135"/>
      <c r="K11" s="461"/>
      <c r="L11" s="134"/>
      <c r="M11" s="134">
        <f>(M10-L10)/L10</f>
        <v>0.30688800492920476</v>
      </c>
      <c r="N11" s="134">
        <f>(N10-M10)/M10</f>
        <v>-0.30268382146281292</v>
      </c>
      <c r="O11" s="136">
        <f>(O10-N10)/N10</f>
        <v>-5.9031802818212679E-2</v>
      </c>
      <c r="P11" s="136">
        <f>(P10-O10)/O10</f>
        <v>0.23122068347656638</v>
      </c>
      <c r="Q11" s="136">
        <f>(Q10-P10)/P10</f>
        <v>-7.1902121504339445E-2</v>
      </c>
      <c r="R11" s="137"/>
      <c r="S11" s="135"/>
      <c r="T11" s="462"/>
    </row>
    <row r="12" spans="1:20" s="148" customFormat="1" ht="12.75" customHeight="1">
      <c r="A12" s="140"/>
      <c r="B12" s="141" t="s">
        <v>29</v>
      </c>
      <c r="C12" s="142"/>
      <c r="D12" s="142"/>
      <c r="E12" s="142"/>
      <c r="F12" s="142"/>
      <c r="G12" s="142"/>
      <c r="H12" s="142"/>
      <c r="I12" s="143"/>
      <c r="J12" s="143"/>
      <c r="K12" s="462"/>
      <c r="L12" s="144">
        <f t="shared" ref="L12:S12" si="6">L10/C10</f>
        <v>0.39588133445894053</v>
      </c>
      <c r="M12" s="144">
        <f t="shared" si="6"/>
        <v>0.48148883017137423</v>
      </c>
      <c r="N12" s="144">
        <f t="shared" si="6"/>
        <v>0.33629478231469528</v>
      </c>
      <c r="O12" s="145">
        <f t="shared" si="6"/>
        <v>0.31487472011273188</v>
      </c>
      <c r="P12" s="145">
        <f t="shared" si="6"/>
        <v>0.299538191113496</v>
      </c>
      <c r="Q12" s="145">
        <f t="shared" si="6"/>
        <v>0.21633129825710765</v>
      </c>
      <c r="R12" s="146">
        <f t="shared" si="6"/>
        <v>0.24213076160956942</v>
      </c>
      <c r="S12" s="147">
        <f t="shared" si="6"/>
        <v>0.21812214044161526</v>
      </c>
      <c r="T12" s="462"/>
    </row>
    <row r="13" spans="1:20" s="154" customFormat="1" ht="20.100000000000001" customHeight="1">
      <c r="A13" s="149" t="s">
        <v>577</v>
      </c>
      <c r="B13" s="150"/>
      <c r="C13" s="33">
        <f t="shared" ref="C13:J13" si="7">C185</f>
        <v>7866496</v>
      </c>
      <c r="D13" s="33">
        <f t="shared" si="7"/>
        <v>8036478</v>
      </c>
      <c r="E13" s="33">
        <f t="shared" si="7"/>
        <v>7961936</v>
      </c>
      <c r="F13" s="33">
        <f t="shared" ref="F13:H13" si="8">F185</f>
        <v>8130157</v>
      </c>
      <c r="G13" s="33">
        <f t="shared" si="8"/>
        <v>10085851</v>
      </c>
      <c r="H13" s="33">
        <f t="shared" si="8"/>
        <v>12194620</v>
      </c>
      <c r="I13" s="151">
        <f t="shared" si="7"/>
        <v>857151</v>
      </c>
      <c r="J13" s="151">
        <f t="shared" si="7"/>
        <v>904776</v>
      </c>
      <c r="K13" s="435">
        <f>IF(I13&gt;0,(J13-I13)/I13,"n/a ")</f>
        <v>5.5561972161264468E-2</v>
      </c>
      <c r="L13" s="33">
        <f t="shared" ref="L13:S13" si="9">L185</f>
        <v>1372530</v>
      </c>
      <c r="M13" s="33">
        <f t="shared" si="9"/>
        <v>1421175</v>
      </c>
      <c r="N13" s="33">
        <f t="shared" si="9"/>
        <v>1467177</v>
      </c>
      <c r="O13" s="152">
        <f t="shared" ref="O13:P13" si="10">O185</f>
        <v>1403876</v>
      </c>
      <c r="P13" s="152">
        <f t="shared" si="10"/>
        <v>1550497</v>
      </c>
      <c r="Q13" s="152">
        <f t="shared" ref="Q13" si="11">Q185</f>
        <v>1671359</v>
      </c>
      <c r="R13" s="153">
        <f t="shared" si="9"/>
        <v>119168</v>
      </c>
      <c r="S13" s="151">
        <f t="shared" si="9"/>
        <v>104919</v>
      </c>
      <c r="T13" s="435">
        <f>IF(R13&gt;0,(S13-R13)/R13,"n/a ")</f>
        <v>-0.11957069011815252</v>
      </c>
    </row>
    <row r="14" spans="1:20" s="139" customFormat="1" ht="12.75" customHeight="1">
      <c r="A14" s="132"/>
      <c r="B14" s="133" t="s">
        <v>576</v>
      </c>
      <c r="C14" s="134"/>
      <c r="D14" s="134">
        <f>(D13-C13)/C13</f>
        <v>2.160835014725743E-2</v>
      </c>
      <c r="E14" s="134">
        <f>(E13-D13)/D13</f>
        <v>-9.2754562384168779E-3</v>
      </c>
      <c r="F14" s="134">
        <f>(F13-E13)/E13</f>
        <v>2.1128152750788252E-2</v>
      </c>
      <c r="G14" s="134">
        <f t="shared" ref="G14:H14" si="12">(G13-F13)/F13</f>
        <v>0.24054812225643368</v>
      </c>
      <c r="H14" s="134">
        <f t="shared" si="12"/>
        <v>0.20908191088684536</v>
      </c>
      <c r="I14" s="135"/>
      <c r="J14" s="135"/>
      <c r="K14" s="461"/>
      <c r="L14" s="134"/>
      <c r="M14" s="134">
        <f>(M13-L13)/L13</f>
        <v>3.5441848265611683E-2</v>
      </c>
      <c r="N14" s="134">
        <f>(N13-M13)/M13</f>
        <v>3.2368990448044754E-2</v>
      </c>
      <c r="O14" s="136">
        <f>(O13-N13)/N13</f>
        <v>-4.3144760311809686E-2</v>
      </c>
      <c r="P14" s="136">
        <f>(P13-O13)/O13</f>
        <v>0.10444013573848403</v>
      </c>
      <c r="Q14" s="136">
        <f>(Q13-P13)/P13</f>
        <v>7.7950489423713812E-2</v>
      </c>
      <c r="R14" s="137"/>
      <c r="S14" s="135"/>
      <c r="T14" s="462"/>
    </row>
    <row r="15" spans="1:20" s="148" customFormat="1" ht="12.75" customHeight="1">
      <c r="A15" s="140"/>
      <c r="B15" s="141" t="s">
        <v>29</v>
      </c>
      <c r="C15" s="142"/>
      <c r="D15" s="142"/>
      <c r="E15" s="142"/>
      <c r="F15" s="142"/>
      <c r="G15" s="142"/>
      <c r="H15" s="142"/>
      <c r="I15" s="143"/>
      <c r="J15" s="143"/>
      <c r="K15" s="462"/>
      <c r="L15" s="144">
        <f t="shared" ref="L15:S15" si="13">L13/C13</f>
        <v>0.17447793782644777</v>
      </c>
      <c r="M15" s="144">
        <f t="shared" si="13"/>
        <v>0.17684052640970335</v>
      </c>
      <c r="N15" s="144">
        <f t="shared" si="13"/>
        <v>0.18427390021723361</v>
      </c>
      <c r="O15" s="145">
        <f t="shared" si="13"/>
        <v>0.17267514022176939</v>
      </c>
      <c r="P15" s="145">
        <f t="shared" si="13"/>
        <v>0.15372991332114663</v>
      </c>
      <c r="Q15" s="145">
        <f t="shared" si="13"/>
        <v>0.13705707926938274</v>
      </c>
      <c r="R15" s="146">
        <f t="shared" si="13"/>
        <v>0.13902801256721395</v>
      </c>
      <c r="S15" s="147">
        <f t="shared" si="13"/>
        <v>0.11596129870818854</v>
      </c>
      <c r="T15" s="462"/>
    </row>
    <row r="16" spans="1:20" s="154" customFormat="1" ht="20.100000000000001" customHeight="1">
      <c r="A16" s="149" t="s">
        <v>578</v>
      </c>
      <c r="B16" s="150"/>
      <c r="C16" s="33">
        <f t="shared" ref="C16:J16" si="14">C280</f>
        <v>12725059</v>
      </c>
      <c r="D16" s="33">
        <f t="shared" si="14"/>
        <v>14426931</v>
      </c>
      <c r="E16" s="33">
        <f t="shared" si="14"/>
        <v>14565692</v>
      </c>
      <c r="F16" s="33">
        <f t="shared" ref="F16:H16" si="15">F280</f>
        <v>14672902</v>
      </c>
      <c r="G16" s="33">
        <f t="shared" si="15"/>
        <v>17111177</v>
      </c>
      <c r="H16" s="33">
        <f t="shared" si="15"/>
        <v>19274448</v>
      </c>
      <c r="I16" s="151">
        <f t="shared" si="14"/>
        <v>1723674</v>
      </c>
      <c r="J16" s="151">
        <f t="shared" si="14"/>
        <v>1688971</v>
      </c>
      <c r="K16" s="435">
        <f>IF(I16&gt;0,(J16-I16)/I16,"n/a ")</f>
        <v>-2.0133157430001266E-2</v>
      </c>
      <c r="L16" s="33">
        <f t="shared" ref="L16:S16" si="16">L280</f>
        <v>4239037</v>
      </c>
      <c r="M16" s="33">
        <f t="shared" si="16"/>
        <v>5076500</v>
      </c>
      <c r="N16" s="33">
        <f t="shared" si="16"/>
        <v>5391235</v>
      </c>
      <c r="O16" s="152">
        <f t="shared" ref="O16:P16" si="17">O280</f>
        <v>5425643</v>
      </c>
      <c r="P16" s="152">
        <f t="shared" si="17"/>
        <v>6249584</v>
      </c>
      <c r="Q16" s="152">
        <f t="shared" ref="Q16" si="18">Q280</f>
        <v>6659355</v>
      </c>
      <c r="R16" s="153">
        <f t="shared" si="16"/>
        <v>599267</v>
      </c>
      <c r="S16" s="151">
        <f t="shared" si="16"/>
        <v>576025</v>
      </c>
      <c r="T16" s="435">
        <f>IF(R16&gt;0,(S16-R16)/R16,"n/a ")</f>
        <v>-3.878404784511745E-2</v>
      </c>
    </row>
    <row r="17" spans="1:20" s="139" customFormat="1" ht="12.75" customHeight="1">
      <c r="A17" s="132"/>
      <c r="B17" s="133" t="s">
        <v>576</v>
      </c>
      <c r="C17" s="134"/>
      <c r="D17" s="134">
        <f>(D16-C16)/C16</f>
        <v>0.13374177675718438</v>
      </c>
      <c r="E17" s="134">
        <f>(E16-D16)/D16</f>
        <v>9.6181925317311082E-3</v>
      </c>
      <c r="F17" s="134">
        <f>(F16-E16)/E16</f>
        <v>7.3604467264583107E-3</v>
      </c>
      <c r="G17" s="134">
        <f t="shared" ref="G17:H17" si="19">(G16-F16)/F16</f>
        <v>0.16617537553239298</v>
      </c>
      <c r="H17" s="134">
        <f t="shared" si="19"/>
        <v>0.12642444175523401</v>
      </c>
      <c r="I17" s="135"/>
      <c r="J17" s="135"/>
      <c r="K17" s="461"/>
      <c r="L17" s="134"/>
      <c r="M17" s="134">
        <f>(M16-L16)/L16</f>
        <v>0.197559728778022</v>
      </c>
      <c r="N17" s="134">
        <f>(N16-M16)/M16</f>
        <v>6.1998424111100167E-2</v>
      </c>
      <c r="O17" s="136">
        <f>(O16-N16)/N16</f>
        <v>6.3822111260221455E-3</v>
      </c>
      <c r="P17" s="136">
        <f>(P16-O16)/O16</f>
        <v>0.15186052602428873</v>
      </c>
      <c r="Q17" s="136">
        <f>(Q16-P16)/P16</f>
        <v>6.5567724187721929E-2</v>
      </c>
      <c r="R17" s="137"/>
      <c r="S17" s="135"/>
      <c r="T17" s="462"/>
    </row>
    <row r="18" spans="1:20" s="148" customFormat="1" ht="12.75" customHeight="1">
      <c r="A18" s="140"/>
      <c r="B18" s="141" t="s">
        <v>29</v>
      </c>
      <c r="C18" s="142"/>
      <c r="D18" s="142"/>
      <c r="E18" s="142"/>
      <c r="F18" s="142"/>
      <c r="G18" s="142"/>
      <c r="H18" s="142"/>
      <c r="I18" s="143"/>
      <c r="J18" s="143"/>
      <c r="K18" s="462"/>
      <c r="L18" s="144">
        <f t="shared" ref="L18:S18" si="20">L16/C16</f>
        <v>0.33312513521548309</v>
      </c>
      <c r="M18" s="144">
        <f t="shared" si="20"/>
        <v>0.35187663959853971</v>
      </c>
      <c r="N18" s="144">
        <f t="shared" si="20"/>
        <v>0.37013243174440325</v>
      </c>
      <c r="O18" s="145">
        <f t="shared" si="20"/>
        <v>0.36977300059661</v>
      </c>
      <c r="P18" s="145">
        <f t="shared" si="20"/>
        <v>0.36523402218327822</v>
      </c>
      <c r="Q18" s="145">
        <f t="shared" si="20"/>
        <v>0.34550172331783507</v>
      </c>
      <c r="R18" s="146">
        <f t="shared" si="20"/>
        <v>0.34766841061592851</v>
      </c>
      <c r="S18" s="147">
        <f t="shared" si="20"/>
        <v>0.34105085285656178</v>
      </c>
      <c r="T18" s="462"/>
    </row>
    <row r="19" spans="1:20" s="154" customFormat="1" ht="20.100000000000001" customHeight="1">
      <c r="A19" s="149" t="s">
        <v>579</v>
      </c>
      <c r="B19" s="150"/>
      <c r="C19" s="33">
        <f t="shared" ref="C19:J19" si="21">C302</f>
        <v>3190170</v>
      </c>
      <c r="D19" s="33">
        <f t="shared" si="21"/>
        <v>3531725</v>
      </c>
      <c r="E19" s="33">
        <f t="shared" si="21"/>
        <v>2845140</v>
      </c>
      <c r="F19" s="33">
        <f t="shared" ref="F19:H19" si="22">F302</f>
        <v>2662130</v>
      </c>
      <c r="G19" s="33">
        <f t="shared" si="22"/>
        <v>3470585</v>
      </c>
      <c r="H19" s="33">
        <f t="shared" si="22"/>
        <v>3464355</v>
      </c>
      <c r="I19" s="151">
        <f t="shared" si="21"/>
        <v>287842</v>
      </c>
      <c r="J19" s="151">
        <f t="shared" si="21"/>
        <v>260885</v>
      </c>
      <c r="K19" s="435">
        <f>IF(I19&gt;0,(J19-I19)/I19,"n/a ")</f>
        <v>-9.365207301227757E-2</v>
      </c>
      <c r="L19" s="33">
        <f t="shared" ref="L19:S19" si="23">L302</f>
        <v>112886</v>
      </c>
      <c r="M19" s="33">
        <f t="shared" si="23"/>
        <v>105296</v>
      </c>
      <c r="N19" s="33">
        <f t="shared" si="23"/>
        <v>82827</v>
      </c>
      <c r="O19" s="152">
        <f t="shared" ref="O19:P19" si="24">O302</f>
        <v>74654</v>
      </c>
      <c r="P19" s="152">
        <f t="shared" si="24"/>
        <v>110521</v>
      </c>
      <c r="Q19" s="152">
        <f t="shared" ref="Q19" si="25">Q302</f>
        <v>88216</v>
      </c>
      <c r="R19" s="153">
        <f t="shared" si="23"/>
        <v>7101</v>
      </c>
      <c r="S19" s="151">
        <f t="shared" si="23"/>
        <v>7212</v>
      </c>
      <c r="T19" s="435">
        <f>IF(R19&gt;0,(S19-R19)/R19,"n/a ")</f>
        <v>1.5631601182931981E-2</v>
      </c>
    </row>
    <row r="20" spans="1:20" s="139" customFormat="1" ht="12.75" customHeight="1">
      <c r="A20" s="132"/>
      <c r="B20" s="133" t="s">
        <v>576</v>
      </c>
      <c r="C20" s="134"/>
      <c r="D20" s="134">
        <f>(D19-C19)/C19</f>
        <v>0.10706482726625854</v>
      </c>
      <c r="E20" s="134">
        <f>(E19-D19)/D19</f>
        <v>-0.19440500038932815</v>
      </c>
      <c r="F20" s="134">
        <f>(F19-E19)/E19</f>
        <v>-6.432372396437433E-2</v>
      </c>
      <c r="G20" s="134">
        <f t="shared" ref="G20:H20" si="26">(G19-F19)/F19</f>
        <v>0.30368727297314557</v>
      </c>
      <c r="H20" s="134">
        <f t="shared" si="26"/>
        <v>-1.7950864191483569E-3</v>
      </c>
      <c r="I20" s="135"/>
      <c r="J20" s="135"/>
      <c r="K20" s="461"/>
      <c r="L20" s="134"/>
      <c r="M20" s="134">
        <f>(M19-L19)/L19</f>
        <v>-6.7235972574101299E-2</v>
      </c>
      <c r="N20" s="134">
        <f>(N19-M19)/M19</f>
        <v>-0.2133889226561313</v>
      </c>
      <c r="O20" s="136">
        <f>(O19-N19)/N19</f>
        <v>-9.8675552657949708E-2</v>
      </c>
      <c r="P20" s="136">
        <f>(P19-O19)/O19</f>
        <v>0.48044311088488223</v>
      </c>
      <c r="Q20" s="136">
        <f>(Q19-P19)/P19</f>
        <v>-0.20181684928656093</v>
      </c>
      <c r="R20" s="137"/>
      <c r="S20" s="135"/>
      <c r="T20" s="462"/>
    </row>
    <row r="21" spans="1:20" s="148" customFormat="1" ht="12.75" customHeight="1">
      <c r="A21" s="140"/>
      <c r="B21" s="141" t="s">
        <v>29</v>
      </c>
      <c r="C21" s="142"/>
      <c r="D21" s="142"/>
      <c r="E21" s="142"/>
      <c r="F21" s="142"/>
      <c r="G21" s="142"/>
      <c r="H21" s="142"/>
      <c r="I21" s="143"/>
      <c r="J21" s="143"/>
      <c r="K21" s="462"/>
      <c r="L21" s="144">
        <f t="shared" ref="L21:S21" si="27">L19/C19</f>
        <v>3.5385575063397873E-2</v>
      </c>
      <c r="M21" s="144">
        <f t="shared" si="27"/>
        <v>2.9814325860592204E-2</v>
      </c>
      <c r="N21" s="144">
        <f t="shared" si="27"/>
        <v>2.9111748455260551E-2</v>
      </c>
      <c r="O21" s="145">
        <f t="shared" si="27"/>
        <v>2.8042958082437747E-2</v>
      </c>
      <c r="P21" s="145">
        <f t="shared" si="27"/>
        <v>3.1845063584381307E-2</v>
      </c>
      <c r="Q21" s="145">
        <f t="shared" si="27"/>
        <v>2.5463903093072161E-2</v>
      </c>
      <c r="R21" s="146">
        <f t="shared" si="27"/>
        <v>2.4669784117675668E-2</v>
      </c>
      <c r="S21" s="147">
        <f t="shared" si="27"/>
        <v>2.7644364375107807E-2</v>
      </c>
      <c r="T21" s="462"/>
    </row>
    <row r="22" spans="1:20" s="154" customFormat="1" ht="20.100000000000001" customHeight="1">
      <c r="A22" s="149" t="s">
        <v>580</v>
      </c>
      <c r="B22" s="150"/>
      <c r="C22" s="33">
        <f t="shared" ref="C22:J22" si="28">C321</f>
        <v>4984512</v>
      </c>
      <c r="D22" s="33">
        <f t="shared" si="28"/>
        <v>5793965</v>
      </c>
      <c r="E22" s="33">
        <f t="shared" si="28"/>
        <v>5431187</v>
      </c>
      <c r="F22" s="33">
        <f t="shared" ref="F22:H22" si="29">F321</f>
        <v>5266884</v>
      </c>
      <c r="G22" s="33">
        <f t="shared" si="29"/>
        <v>5739445</v>
      </c>
      <c r="H22" s="33">
        <f t="shared" si="29"/>
        <v>6468949</v>
      </c>
      <c r="I22" s="151">
        <f t="shared" si="28"/>
        <v>531483</v>
      </c>
      <c r="J22" s="151">
        <f t="shared" si="28"/>
        <v>563177</v>
      </c>
      <c r="K22" s="435">
        <f>IF(I22&gt;0,(J22-I22)/I22,"n/a ")</f>
        <v>5.9633139724130403E-2</v>
      </c>
      <c r="L22" s="33">
        <f t="shared" ref="L22:S22" si="30">L321</f>
        <v>232643</v>
      </c>
      <c r="M22" s="33">
        <f t="shared" si="30"/>
        <v>261231</v>
      </c>
      <c r="N22" s="33">
        <f t="shared" si="30"/>
        <v>231835</v>
      </c>
      <c r="O22" s="152">
        <f t="shared" ref="O22:P22" si="31">O321</f>
        <v>215190</v>
      </c>
      <c r="P22" s="152">
        <f t="shared" si="31"/>
        <v>216752</v>
      </c>
      <c r="Q22" s="152">
        <f t="shared" ref="Q22" si="32">Q321</f>
        <v>228922</v>
      </c>
      <c r="R22" s="153">
        <f t="shared" si="30"/>
        <v>15665</v>
      </c>
      <c r="S22" s="151">
        <f t="shared" si="30"/>
        <v>18442</v>
      </c>
      <c r="T22" s="435">
        <f>IF(R22&gt;0,(S22-R22)/R22,"n/a ")</f>
        <v>0.17727417810405363</v>
      </c>
    </row>
    <row r="23" spans="1:20" s="139" customFormat="1" ht="12.75" customHeight="1">
      <c r="A23" s="132"/>
      <c r="B23" s="133" t="s">
        <v>576</v>
      </c>
      <c r="C23" s="134"/>
      <c r="D23" s="134">
        <f>(D22-C22)/C22</f>
        <v>0.16239363050986735</v>
      </c>
      <c r="E23" s="134">
        <f>(E22-D22)/D22</f>
        <v>-6.2613081024824963E-2</v>
      </c>
      <c r="F23" s="134">
        <f>(F22-E22)/E22</f>
        <v>-3.0251766326587541E-2</v>
      </c>
      <c r="G23" s="134">
        <f t="shared" ref="G23:H23" si="33">(G22-F22)/F22</f>
        <v>8.9723069655606613E-2</v>
      </c>
      <c r="H23" s="134">
        <f t="shared" si="33"/>
        <v>0.12710357883035728</v>
      </c>
      <c r="I23" s="135"/>
      <c r="J23" s="135"/>
      <c r="K23" s="461"/>
      <c r="L23" s="134"/>
      <c r="M23" s="134">
        <f>(M22-L22)/L22</f>
        <v>0.12288355978903298</v>
      </c>
      <c r="N23" s="134">
        <f>(N22-M22)/M22</f>
        <v>-0.11252875807235742</v>
      </c>
      <c r="O23" s="136">
        <f>(O22-N22)/N22</f>
        <v>-7.1796752000345077E-2</v>
      </c>
      <c r="P23" s="136">
        <f>(P22-O22)/O22</f>
        <v>7.2587016125284631E-3</v>
      </c>
      <c r="Q23" s="136">
        <f>(Q22-P22)/P22</f>
        <v>5.6147117442976305E-2</v>
      </c>
      <c r="R23" s="137"/>
      <c r="S23" s="135"/>
      <c r="T23" s="462"/>
    </row>
    <row r="24" spans="1:20" s="148" customFormat="1" ht="12.75" customHeight="1">
      <c r="A24" s="140"/>
      <c r="B24" s="141" t="s">
        <v>29</v>
      </c>
      <c r="C24" s="142"/>
      <c r="D24" s="142"/>
      <c r="E24" s="142"/>
      <c r="F24" s="142"/>
      <c r="G24" s="142"/>
      <c r="H24" s="142"/>
      <c r="I24" s="143"/>
      <c r="J24" s="143"/>
      <c r="K24" s="462"/>
      <c r="L24" s="144">
        <f t="shared" ref="L24:S24" si="34">L22/C22</f>
        <v>4.6673174826342076E-2</v>
      </c>
      <c r="M24" s="144">
        <f t="shared" si="34"/>
        <v>4.5086741117697469E-2</v>
      </c>
      <c r="N24" s="144">
        <f t="shared" si="34"/>
        <v>4.2685880637142487E-2</v>
      </c>
      <c r="O24" s="145">
        <f t="shared" si="34"/>
        <v>4.0857174754560764E-2</v>
      </c>
      <c r="P24" s="145">
        <f t="shared" si="34"/>
        <v>3.7765323999097475E-2</v>
      </c>
      <c r="Q24" s="145">
        <f t="shared" si="34"/>
        <v>3.5387819566980665E-2</v>
      </c>
      <c r="R24" s="146">
        <f t="shared" si="34"/>
        <v>2.9474131816069376E-2</v>
      </c>
      <c r="S24" s="147">
        <f t="shared" si="34"/>
        <v>3.2746365707406376E-2</v>
      </c>
      <c r="T24" s="462" t="s">
        <v>380</v>
      </c>
    </row>
    <row r="25" spans="1:20" s="155" customFormat="1" ht="20.100000000000001" customHeight="1">
      <c r="A25" s="372" t="s">
        <v>581</v>
      </c>
      <c r="B25" s="373"/>
      <c r="C25" s="374">
        <f t="shared" ref="C25:J25" si="35">C10+C13+C16+C19+C22</f>
        <v>33648935</v>
      </c>
      <c r="D25" s="374">
        <f t="shared" si="35"/>
        <v>37035688</v>
      </c>
      <c r="E25" s="374">
        <f t="shared" si="35"/>
        <v>36042044</v>
      </c>
      <c r="F25" s="374">
        <f t="shared" ref="F25:H25" si="36">F10+F13+F16+F19+F22</f>
        <v>35996246</v>
      </c>
      <c r="G25" s="374">
        <f t="shared" si="36"/>
        <v>43220266</v>
      </c>
      <c r="H25" s="374">
        <f t="shared" si="36"/>
        <v>50157818</v>
      </c>
      <c r="I25" s="375">
        <f t="shared" si="35"/>
        <v>4060252</v>
      </c>
      <c r="J25" s="375">
        <f t="shared" si="35"/>
        <v>4111535</v>
      </c>
      <c r="K25" s="434">
        <f>IF(I25&gt;0,(J25-I25)/I25,"n/a ")</f>
        <v>1.2630496826305362E-2</v>
      </c>
      <c r="L25" s="374">
        <f t="shared" ref="L25:S25" si="37">L10+L13+L16+L19+L22</f>
        <v>7890065</v>
      </c>
      <c r="M25" s="374">
        <f t="shared" si="37"/>
        <v>9390376</v>
      </c>
      <c r="N25" s="374">
        <f t="shared" si="37"/>
        <v>8934616</v>
      </c>
      <c r="O25" s="376">
        <f t="shared" ref="O25:P25" si="38">O10+O13+O16+O19+O22</f>
        <v>8776918</v>
      </c>
      <c r="P25" s="376">
        <f t="shared" si="38"/>
        <v>10168170</v>
      </c>
      <c r="Q25" s="376">
        <f t="shared" ref="Q25" si="39">Q10+Q13+Q16+Q19+Q22</f>
        <v>10541929</v>
      </c>
      <c r="R25" s="377">
        <f t="shared" si="37"/>
        <v>901032</v>
      </c>
      <c r="S25" s="375">
        <f t="shared" si="37"/>
        <v>857915</v>
      </c>
      <c r="T25" s="434">
        <f>IF(R25&gt;0,(S25-R25)/R25,"n/a ")</f>
        <v>-4.7852906445054119E-2</v>
      </c>
    </row>
    <row r="26" spans="1:20" s="161" customFormat="1" ht="12.75" customHeight="1">
      <c r="A26" s="156"/>
      <c r="B26" s="133" t="s">
        <v>28</v>
      </c>
      <c r="C26" s="157"/>
      <c r="D26" s="157">
        <f>(D25-C25)/C25</f>
        <v>0.10064963423062276</v>
      </c>
      <c r="E26" s="157">
        <f>(E25-D25)/D25</f>
        <v>-2.6829365232799239E-2</v>
      </c>
      <c r="F26" s="157">
        <f>(F25-E25)/E25</f>
        <v>-1.270682650517823E-3</v>
      </c>
      <c r="G26" s="157">
        <f t="shared" ref="G26:H26" si="40">(G25-F25)/F25</f>
        <v>0.20068814953648223</v>
      </c>
      <c r="H26" s="157">
        <f t="shared" si="40"/>
        <v>0.16051618007163584</v>
      </c>
      <c r="I26" s="158"/>
      <c r="J26" s="158"/>
      <c r="K26" s="138" t="s">
        <v>380</v>
      </c>
      <c r="L26" s="157"/>
      <c r="M26" s="157">
        <f>(M25-L25)/L25</f>
        <v>0.19015191890054137</v>
      </c>
      <c r="N26" s="157">
        <f>(N25-M25)/M25</f>
        <v>-4.8534797754637302E-2</v>
      </c>
      <c r="O26" s="159">
        <f>(O25-N25)/N25</f>
        <v>-1.7650226937565083E-2</v>
      </c>
      <c r="P26" s="159">
        <f>(P25-O25)/O25</f>
        <v>0.15851258949895625</v>
      </c>
      <c r="Q26" s="159">
        <f>(Q25-P25)/P25</f>
        <v>3.675774500229638E-2</v>
      </c>
      <c r="R26" s="160"/>
      <c r="S26" s="158"/>
      <c r="T26" s="432" t="s">
        <v>380</v>
      </c>
    </row>
    <row r="27" spans="1:20" s="170" customFormat="1" ht="12.75" customHeight="1">
      <c r="A27" s="162"/>
      <c r="B27" s="163" t="s">
        <v>29</v>
      </c>
      <c r="C27" s="164"/>
      <c r="D27" s="164"/>
      <c r="E27" s="164"/>
      <c r="F27" s="164"/>
      <c r="G27" s="164"/>
      <c r="H27" s="164"/>
      <c r="I27" s="165"/>
      <c r="J27" s="165"/>
      <c r="K27" s="166"/>
      <c r="L27" s="167">
        <f t="shared" ref="L27:S27" si="41">L25/C25</f>
        <v>0.23448186398767151</v>
      </c>
      <c r="M27" s="167">
        <f t="shared" si="41"/>
        <v>0.2535493872828824</v>
      </c>
      <c r="N27" s="167">
        <f t="shared" si="41"/>
        <v>0.24789426482027491</v>
      </c>
      <c r="O27" s="168">
        <f t="shared" si="41"/>
        <v>0.24382870369315734</v>
      </c>
      <c r="P27" s="168">
        <f t="shared" si="41"/>
        <v>0.23526393844961527</v>
      </c>
      <c r="Q27" s="168">
        <f t="shared" si="41"/>
        <v>0.21017519143276928</v>
      </c>
      <c r="R27" s="169">
        <f t="shared" si="41"/>
        <v>0.22191528998692692</v>
      </c>
      <c r="S27" s="165">
        <f t="shared" si="41"/>
        <v>0.20866051243635284</v>
      </c>
      <c r="T27" s="166"/>
    </row>
    <row r="28" spans="1:20" s="176" customFormat="1" ht="15" customHeight="1">
      <c r="A28" s="171"/>
      <c r="B28" s="171"/>
      <c r="C28" s="172"/>
      <c r="D28" s="172"/>
      <c r="E28" s="172"/>
      <c r="F28" s="172"/>
      <c r="G28" s="172"/>
      <c r="H28" s="172"/>
      <c r="I28" s="172"/>
      <c r="J28" s="172"/>
      <c r="K28" s="173"/>
      <c r="L28" s="174"/>
      <c r="M28" s="174"/>
      <c r="N28" s="174"/>
      <c r="O28" s="174"/>
      <c r="P28" s="174"/>
      <c r="Q28" s="174"/>
      <c r="R28" s="174"/>
      <c r="S28" s="174"/>
      <c r="T28" s="175"/>
    </row>
    <row r="29" spans="1:20" s="176" customFormat="1" ht="15" customHeight="1">
      <c r="A29" s="171"/>
      <c r="B29" s="171"/>
      <c r="C29" s="172"/>
      <c r="D29" s="172"/>
      <c r="E29" s="172"/>
      <c r="F29" s="172"/>
      <c r="G29" s="172"/>
      <c r="H29" s="172"/>
      <c r="I29" s="172"/>
      <c r="J29" s="172"/>
      <c r="K29" s="177"/>
      <c r="L29" s="174"/>
      <c r="M29" s="174"/>
      <c r="N29" s="174"/>
      <c r="O29" s="174"/>
      <c r="P29" s="174"/>
      <c r="Q29" s="174"/>
      <c r="R29" s="174"/>
      <c r="S29" s="174"/>
      <c r="T29" s="175"/>
    </row>
    <row r="30" spans="1:20" s="176" customFormat="1" ht="15" customHeight="1">
      <c r="A30" s="171"/>
      <c r="B30" s="171"/>
      <c r="C30" s="172"/>
      <c r="D30" s="172"/>
      <c r="E30" s="172"/>
      <c r="F30" s="172"/>
      <c r="G30" s="172"/>
      <c r="H30" s="172"/>
      <c r="I30" s="172"/>
      <c r="J30" s="172"/>
      <c r="K30" s="177"/>
      <c r="L30" s="174"/>
      <c r="M30" s="174"/>
      <c r="N30" s="174"/>
      <c r="O30" s="174"/>
      <c r="P30" s="174"/>
      <c r="Q30" s="174"/>
      <c r="R30" s="174"/>
      <c r="S30" s="174"/>
      <c r="T30" s="175"/>
    </row>
    <row r="31" spans="1:20" s="176" customFormat="1" ht="15" customHeight="1">
      <c r="A31" s="171"/>
      <c r="B31" s="171"/>
      <c r="C31" s="172"/>
      <c r="D31" s="172"/>
      <c r="E31" s="172"/>
      <c r="F31" s="172"/>
      <c r="G31" s="172"/>
      <c r="H31" s="172"/>
      <c r="I31" s="172"/>
      <c r="J31" s="172"/>
      <c r="K31" s="177"/>
      <c r="L31" s="174"/>
      <c r="M31" s="174"/>
      <c r="N31" s="174"/>
      <c r="O31" s="174"/>
      <c r="P31" s="174"/>
      <c r="Q31" s="174"/>
      <c r="R31" s="174"/>
      <c r="S31" s="174"/>
      <c r="T31" s="175"/>
    </row>
    <row r="32" spans="1:20" s="176" customFormat="1" ht="15" customHeight="1">
      <c r="A32" s="171"/>
      <c r="B32" s="171"/>
      <c r="C32" s="172"/>
      <c r="D32" s="172"/>
      <c r="E32" s="172"/>
      <c r="F32" s="172"/>
      <c r="G32" s="172"/>
      <c r="H32" s="172"/>
      <c r="I32" s="172"/>
      <c r="J32" s="172"/>
      <c r="K32" s="177"/>
      <c r="L32" s="174"/>
      <c r="M32" s="174"/>
      <c r="N32" s="174"/>
      <c r="O32" s="174"/>
      <c r="P32" s="174"/>
      <c r="Q32" s="174"/>
      <c r="R32" s="174"/>
      <c r="S32" s="174"/>
      <c r="T32" s="175"/>
    </row>
    <row r="33" spans="1:20" s="176" customFormat="1" ht="15" customHeight="1">
      <c r="A33" s="171"/>
      <c r="B33" s="171"/>
      <c r="C33" s="172"/>
      <c r="D33" s="172"/>
      <c r="E33" s="172"/>
      <c r="F33" s="172"/>
      <c r="G33" s="172"/>
      <c r="H33" s="172"/>
      <c r="I33" s="172"/>
      <c r="J33" s="172"/>
      <c r="K33" s="177"/>
      <c r="L33" s="174"/>
      <c r="M33" s="174"/>
      <c r="N33" s="174"/>
      <c r="O33" s="174"/>
      <c r="P33" s="174"/>
      <c r="Q33" s="174"/>
      <c r="R33" s="174"/>
      <c r="S33" s="174"/>
      <c r="T33" s="175"/>
    </row>
    <row r="34" spans="1:20" s="176" customFormat="1" ht="15" customHeight="1">
      <c r="A34" s="171"/>
      <c r="B34" s="171"/>
      <c r="C34" s="172"/>
      <c r="D34" s="172"/>
      <c r="E34" s="172"/>
      <c r="F34" s="172"/>
      <c r="G34" s="172"/>
      <c r="H34" s="172"/>
      <c r="I34" s="172"/>
      <c r="J34" s="172"/>
      <c r="K34" s="177"/>
      <c r="L34" s="174"/>
      <c r="M34" s="174"/>
      <c r="N34" s="174"/>
      <c r="O34" s="174"/>
      <c r="P34" s="174"/>
      <c r="Q34" s="174"/>
      <c r="R34" s="174"/>
      <c r="S34" s="174"/>
      <c r="T34" s="175"/>
    </row>
    <row r="35" spans="1:20" s="176" customFormat="1" ht="15" customHeight="1">
      <c r="A35" s="171"/>
      <c r="B35" s="171"/>
      <c r="C35" s="172"/>
      <c r="D35" s="172"/>
      <c r="E35" s="172"/>
      <c r="F35" s="172"/>
      <c r="G35" s="172"/>
      <c r="H35" s="172"/>
      <c r="I35" s="172"/>
      <c r="J35" s="172"/>
      <c r="K35" s="177"/>
      <c r="L35" s="174"/>
      <c r="M35" s="174"/>
      <c r="N35" s="174"/>
      <c r="O35" s="174"/>
      <c r="P35" s="174"/>
      <c r="Q35" s="174"/>
      <c r="R35" s="174"/>
      <c r="S35" s="174"/>
      <c r="T35" s="175"/>
    </row>
    <row r="36" spans="1:20" s="176" customFormat="1" ht="15" customHeight="1">
      <c r="A36" s="171"/>
      <c r="B36" s="171"/>
      <c r="C36" s="172"/>
      <c r="D36" s="172"/>
      <c r="E36" s="172"/>
      <c r="F36" s="172"/>
      <c r="G36" s="172"/>
      <c r="H36" s="172"/>
      <c r="I36" s="172"/>
      <c r="J36" s="172"/>
      <c r="K36" s="177"/>
      <c r="L36" s="174"/>
      <c r="M36" s="174"/>
      <c r="N36" s="174"/>
      <c r="O36" s="174"/>
      <c r="P36" s="174"/>
      <c r="Q36" s="174"/>
      <c r="R36" s="174"/>
      <c r="S36" s="174"/>
      <c r="T36" s="175"/>
    </row>
    <row r="37" spans="1:20" s="176" customFormat="1" ht="15" customHeight="1">
      <c r="A37" s="171"/>
      <c r="B37" s="171"/>
      <c r="C37" s="172"/>
      <c r="D37" s="172"/>
      <c r="E37" s="172"/>
      <c r="F37" s="172"/>
      <c r="G37" s="172"/>
      <c r="H37" s="172"/>
      <c r="I37" s="172"/>
      <c r="J37" s="172"/>
      <c r="K37" s="177"/>
      <c r="L37" s="174"/>
      <c r="M37" s="174"/>
      <c r="N37" s="174"/>
      <c r="O37" s="174"/>
      <c r="P37" s="174"/>
      <c r="Q37" s="174"/>
      <c r="R37" s="174"/>
      <c r="S37" s="174"/>
      <c r="T37" s="175"/>
    </row>
    <row r="38" spans="1:20" ht="15" customHeight="1">
      <c r="B38" s="171"/>
      <c r="C38" s="178"/>
      <c r="D38" s="178"/>
      <c r="E38" s="178"/>
      <c r="F38" s="178"/>
      <c r="G38" s="178"/>
      <c r="H38" s="178"/>
      <c r="I38" s="172"/>
      <c r="J38" s="172"/>
      <c r="K38" s="179"/>
      <c r="L38" s="180"/>
      <c r="M38" s="180"/>
      <c r="N38" s="180"/>
      <c r="O38" s="180"/>
      <c r="P38" s="180"/>
      <c r="Q38" s="180"/>
      <c r="R38" s="174"/>
      <c r="S38" s="174"/>
      <c r="T38" s="181"/>
    </row>
    <row r="39" spans="1:20" ht="15" customHeight="1">
      <c r="B39" s="171"/>
      <c r="C39" s="178"/>
      <c r="D39" s="178"/>
      <c r="E39" s="178"/>
      <c r="F39" s="178"/>
      <c r="G39" s="178"/>
      <c r="H39" s="178"/>
      <c r="I39" s="172"/>
      <c r="J39" s="172"/>
      <c r="K39" s="179"/>
      <c r="L39" s="180"/>
      <c r="M39" s="180"/>
      <c r="N39" s="180"/>
      <c r="O39" s="180"/>
      <c r="P39" s="180"/>
      <c r="Q39" s="180"/>
      <c r="R39" s="174"/>
      <c r="S39" s="174"/>
      <c r="T39" s="181"/>
    </row>
    <row r="40" spans="1:20" s="123" customFormat="1" ht="15" customHeight="1">
      <c r="A40" s="491" t="s">
        <v>566</v>
      </c>
      <c r="B40" s="492"/>
      <c r="C40" s="505" t="s">
        <v>567</v>
      </c>
      <c r="D40" s="481" t="s">
        <v>568</v>
      </c>
      <c r="E40" s="481" t="s">
        <v>569</v>
      </c>
      <c r="F40" s="481" t="s">
        <v>570</v>
      </c>
      <c r="G40" s="481" t="s">
        <v>937</v>
      </c>
      <c r="H40" s="481" t="s">
        <v>940</v>
      </c>
      <c r="I40" s="497" t="s">
        <v>941</v>
      </c>
      <c r="J40" s="497" t="s">
        <v>942</v>
      </c>
      <c r="K40" s="488" t="s">
        <v>932</v>
      </c>
      <c r="L40" s="486" t="s">
        <v>571</v>
      </c>
      <c r="M40" s="486" t="s">
        <v>572</v>
      </c>
      <c r="N40" s="486" t="s">
        <v>573</v>
      </c>
      <c r="O40" s="486" t="s">
        <v>574</v>
      </c>
      <c r="P40" s="486" t="s">
        <v>938</v>
      </c>
      <c r="Q40" s="486" t="s">
        <v>943</v>
      </c>
      <c r="R40" s="509" t="s">
        <v>944</v>
      </c>
      <c r="S40" s="509" t="s">
        <v>945</v>
      </c>
      <c r="T40" s="509" t="s">
        <v>939</v>
      </c>
    </row>
    <row r="41" spans="1:20" s="123" customFormat="1" ht="15" customHeight="1">
      <c r="A41" s="493"/>
      <c r="B41" s="494"/>
      <c r="C41" s="506"/>
      <c r="D41" s="482"/>
      <c r="E41" s="482"/>
      <c r="F41" s="482"/>
      <c r="G41" s="482"/>
      <c r="H41" s="482"/>
      <c r="I41" s="498"/>
      <c r="J41" s="498"/>
      <c r="K41" s="489" t="s">
        <v>12</v>
      </c>
      <c r="L41" s="487"/>
      <c r="M41" s="487"/>
      <c r="N41" s="487"/>
      <c r="O41" s="487"/>
      <c r="P41" s="487"/>
      <c r="Q41" s="487"/>
      <c r="R41" s="510"/>
      <c r="S41" s="510"/>
      <c r="T41" s="510" t="s">
        <v>12</v>
      </c>
    </row>
    <row r="42" spans="1:20" s="123" customFormat="1" ht="15" customHeight="1">
      <c r="A42" s="493"/>
      <c r="B42" s="494"/>
      <c r="C42" s="506"/>
      <c r="D42" s="482"/>
      <c r="E42" s="482"/>
      <c r="F42" s="482"/>
      <c r="G42" s="482"/>
      <c r="H42" s="482"/>
      <c r="I42" s="498"/>
      <c r="J42" s="498"/>
      <c r="K42" s="489" t="s">
        <v>13</v>
      </c>
      <c r="L42" s="487"/>
      <c r="M42" s="487"/>
      <c r="N42" s="487"/>
      <c r="O42" s="487"/>
      <c r="P42" s="487"/>
      <c r="Q42" s="487"/>
      <c r="R42" s="510"/>
      <c r="S42" s="510"/>
      <c r="T42" s="510" t="s">
        <v>13</v>
      </c>
    </row>
    <row r="43" spans="1:20" s="124" customFormat="1" ht="12" customHeight="1">
      <c r="A43" s="378"/>
      <c r="B43" s="379"/>
      <c r="C43" s="380"/>
      <c r="D43" s="380"/>
      <c r="E43" s="380"/>
      <c r="F43" s="380"/>
      <c r="G43" s="380"/>
      <c r="H43" s="380"/>
      <c r="I43" s="381"/>
      <c r="J43" s="381"/>
      <c r="K43" s="381"/>
      <c r="L43" s="382"/>
      <c r="M43" s="383"/>
      <c r="N43" s="383"/>
      <c r="O43" s="383"/>
      <c r="P43" s="383"/>
      <c r="Q43" s="384"/>
      <c r="R43" s="385"/>
      <c r="S43" s="385"/>
      <c r="T43" s="385"/>
    </row>
    <row r="44" spans="1:20" s="192" customFormat="1" ht="15" customHeight="1">
      <c r="A44" s="183"/>
      <c r="B44" s="184"/>
      <c r="C44" s="185"/>
      <c r="D44" s="185"/>
      <c r="E44" s="185"/>
      <c r="F44" s="185"/>
      <c r="G44" s="185"/>
      <c r="H44" s="185"/>
      <c r="I44" s="186"/>
      <c r="J44" s="186"/>
      <c r="K44" s="187"/>
      <c r="L44" s="188"/>
      <c r="M44" s="188"/>
      <c r="N44" s="188"/>
      <c r="O44" s="188"/>
      <c r="P44" s="188"/>
      <c r="Q44" s="188"/>
      <c r="R44" s="189"/>
      <c r="S44" s="190"/>
      <c r="T44" s="191"/>
    </row>
    <row r="45" spans="1:20" s="192" customFormat="1" ht="15" customHeight="1">
      <c r="A45" s="193" t="s">
        <v>582</v>
      </c>
      <c r="B45" s="184"/>
      <c r="C45" s="185"/>
      <c r="D45" s="185"/>
      <c r="E45" s="185"/>
      <c r="F45" s="185"/>
      <c r="G45" s="185"/>
      <c r="H45" s="185"/>
      <c r="I45" s="194"/>
      <c r="J45" s="194"/>
      <c r="K45" s="195"/>
      <c r="L45" s="188"/>
      <c r="M45" s="188"/>
      <c r="N45" s="188"/>
      <c r="O45" s="188"/>
      <c r="P45" s="188"/>
      <c r="Q45" s="188"/>
      <c r="R45" s="190"/>
      <c r="S45" s="190"/>
      <c r="T45" s="191"/>
    </row>
    <row r="46" spans="1:20" s="192" customFormat="1" ht="15" customHeight="1">
      <c r="A46" s="193"/>
      <c r="B46" s="184"/>
      <c r="C46" s="185"/>
      <c r="D46" s="185"/>
      <c r="E46" s="185"/>
      <c r="F46" s="185"/>
      <c r="G46" s="185"/>
      <c r="H46" s="185"/>
      <c r="I46" s="194"/>
      <c r="J46" s="194"/>
      <c r="K46" s="195"/>
      <c r="L46" s="188"/>
      <c r="M46" s="188"/>
      <c r="N46" s="188"/>
      <c r="O46" s="188"/>
      <c r="P46" s="188"/>
      <c r="Q46" s="188"/>
      <c r="R46" s="190"/>
      <c r="S46" s="190"/>
      <c r="T46" s="191"/>
    </row>
    <row r="47" spans="1:20" s="199" customFormat="1" ht="15" customHeight="1">
      <c r="A47" s="196" t="s">
        <v>152</v>
      </c>
      <c r="B47" s="197" t="s">
        <v>153</v>
      </c>
      <c r="C47" s="198">
        <f>'BY-HS CODE'!C109</f>
        <v>51415</v>
      </c>
      <c r="D47" s="198">
        <f>'BY-HS CODE'!D109</f>
        <v>51812</v>
      </c>
      <c r="E47" s="198">
        <f>'BY-HS CODE'!E109</f>
        <v>52496</v>
      </c>
      <c r="F47" s="198">
        <f>'BY-HS CODE'!F109</f>
        <v>63726</v>
      </c>
      <c r="G47" s="198">
        <f>'BY-HS CODE'!G109</f>
        <v>104026</v>
      </c>
      <c r="H47" s="198">
        <f>'BY-HS CODE'!H109</f>
        <v>95162</v>
      </c>
      <c r="I47" s="151">
        <f>'BY-HS CODE'!I109</f>
        <v>7267</v>
      </c>
      <c r="J47" s="151">
        <f>'BY-HS CODE'!J109</f>
        <v>7600</v>
      </c>
      <c r="K47" s="435">
        <f t="shared" ref="K47:K72" si="42">IF(I47&gt;0,(J47-I47)/I47,"n/a ")</f>
        <v>4.58235860740333E-2</v>
      </c>
      <c r="L47" s="198">
        <f>'BY-HS CODE'!L109</f>
        <v>6881</v>
      </c>
      <c r="M47" s="198">
        <f>'BY-HS CODE'!M109</f>
        <v>7695</v>
      </c>
      <c r="N47" s="198">
        <f>'BY-HS CODE'!N109</f>
        <v>6312</v>
      </c>
      <c r="O47" s="198">
        <f>'BY-HS CODE'!O109</f>
        <v>6429</v>
      </c>
      <c r="P47" s="198">
        <f>'BY-HS CODE'!P109</f>
        <v>11488</v>
      </c>
      <c r="Q47" s="198">
        <f>'BY-HS CODE'!Q109</f>
        <v>8510</v>
      </c>
      <c r="R47" s="151">
        <f>'BY-HS CODE'!R109</f>
        <v>1939</v>
      </c>
      <c r="S47" s="151">
        <f>'BY-HS CODE'!S109</f>
        <v>980</v>
      </c>
      <c r="T47" s="435">
        <f t="shared" ref="T47:T72" si="43">IF(R47&gt;0,(S47-R47)/R47,"n/a ")</f>
        <v>-0.49458483754512633</v>
      </c>
    </row>
    <row r="48" spans="1:20" s="199" customFormat="1" ht="15" customHeight="1">
      <c r="A48" s="196" t="s">
        <v>154</v>
      </c>
      <c r="B48" s="197" t="s">
        <v>583</v>
      </c>
      <c r="C48" s="198">
        <f>'BY-HS CODE'!C110</f>
        <v>45232</v>
      </c>
      <c r="D48" s="198">
        <f>'BY-HS CODE'!D110</f>
        <v>49973</v>
      </c>
      <c r="E48" s="198">
        <f>'BY-HS CODE'!E110</f>
        <v>45824</v>
      </c>
      <c r="F48" s="198">
        <f>'BY-HS CODE'!F110</f>
        <v>52404</v>
      </c>
      <c r="G48" s="198">
        <f>'BY-HS CODE'!G110</f>
        <v>66977</v>
      </c>
      <c r="H48" s="198">
        <f>'BY-HS CODE'!H110</f>
        <v>110965</v>
      </c>
      <c r="I48" s="151">
        <f>'BY-HS CODE'!I110</f>
        <v>3536</v>
      </c>
      <c r="J48" s="151">
        <f>'BY-HS CODE'!J110</f>
        <v>2187</v>
      </c>
      <c r="K48" s="435">
        <f t="shared" si="42"/>
        <v>-0.3815045248868778</v>
      </c>
      <c r="L48" s="198">
        <f>'BY-HS CODE'!L110</f>
        <v>2</v>
      </c>
      <c r="M48" s="198">
        <f>'BY-HS CODE'!M110</f>
        <v>2</v>
      </c>
      <c r="N48" s="198">
        <f>'BY-HS CODE'!N110</f>
        <v>3</v>
      </c>
      <c r="O48" s="198">
        <f>'BY-HS CODE'!O110</f>
        <v>5</v>
      </c>
      <c r="P48" s="198">
        <f>'BY-HS CODE'!P110</f>
        <v>2</v>
      </c>
      <c r="Q48" s="198">
        <f>'BY-HS CODE'!Q110</f>
        <v>1</v>
      </c>
      <c r="R48" s="151">
        <f>'BY-HS CODE'!R110</f>
        <v>0</v>
      </c>
      <c r="S48" s="151">
        <f>'BY-HS CODE'!S110</f>
        <v>1</v>
      </c>
      <c r="T48" s="435" t="str">
        <f t="shared" si="43"/>
        <v xml:space="preserve">n/a </v>
      </c>
    </row>
    <row r="49" spans="1:20" s="199" customFormat="1" ht="15" customHeight="1">
      <c r="A49" s="196" t="s">
        <v>214</v>
      </c>
      <c r="B49" s="197" t="s">
        <v>215</v>
      </c>
      <c r="C49" s="198">
        <f>'BY-HS CODE'!C156</f>
        <v>957625</v>
      </c>
      <c r="D49" s="198">
        <f>'BY-HS CODE'!D156</f>
        <v>1001534</v>
      </c>
      <c r="E49" s="198">
        <f>'BY-HS CODE'!E156</f>
        <v>989818</v>
      </c>
      <c r="F49" s="198">
        <f>'BY-HS CODE'!F156</f>
        <v>970454</v>
      </c>
      <c r="G49" s="198">
        <f>'BY-HS CODE'!G156</f>
        <v>1349111</v>
      </c>
      <c r="H49" s="198">
        <f>'BY-HS CODE'!H156</f>
        <v>1786753</v>
      </c>
      <c r="I49" s="151">
        <f>'BY-HS CODE'!I156</f>
        <v>118122</v>
      </c>
      <c r="J49" s="151">
        <f>'BY-HS CODE'!J156</f>
        <v>152342</v>
      </c>
      <c r="K49" s="435">
        <f t="shared" si="42"/>
        <v>0.28970047916560843</v>
      </c>
      <c r="L49" s="198">
        <f>'BY-HS CODE'!L156</f>
        <v>329485</v>
      </c>
      <c r="M49" s="198">
        <f>'BY-HS CODE'!M156</f>
        <v>367996</v>
      </c>
      <c r="N49" s="198">
        <f>'BY-HS CODE'!N156</f>
        <v>337480</v>
      </c>
      <c r="O49" s="198">
        <f>'BY-HS CODE'!O156</f>
        <v>379554</v>
      </c>
      <c r="P49" s="198">
        <f>'BY-HS CODE'!P156</f>
        <v>557631</v>
      </c>
      <c r="Q49" s="198">
        <f>'BY-HS CODE'!Q156</f>
        <v>557216</v>
      </c>
      <c r="R49" s="151">
        <f>'BY-HS CODE'!R156</f>
        <v>51200</v>
      </c>
      <c r="S49" s="151">
        <f>'BY-HS CODE'!S156</f>
        <v>60780</v>
      </c>
      <c r="T49" s="435">
        <f t="shared" si="43"/>
        <v>0.18710937499999999</v>
      </c>
    </row>
    <row r="50" spans="1:20" s="199" customFormat="1" ht="15" customHeight="1">
      <c r="A50" s="196" t="s">
        <v>216</v>
      </c>
      <c r="B50" s="197" t="s">
        <v>217</v>
      </c>
      <c r="C50" s="198">
        <f>'BY-HS CODE'!C157</f>
        <v>3463</v>
      </c>
      <c r="D50" s="198">
        <f>'BY-HS CODE'!D157</f>
        <v>4556</v>
      </c>
      <c r="E50" s="198">
        <f>'BY-HS CODE'!E157</f>
        <v>4799</v>
      </c>
      <c r="F50" s="198">
        <f>'BY-HS CODE'!F157</f>
        <v>4730</v>
      </c>
      <c r="G50" s="198">
        <f>'BY-HS CODE'!G157</f>
        <v>4979</v>
      </c>
      <c r="H50" s="198">
        <f>'BY-HS CODE'!H157</f>
        <v>6404</v>
      </c>
      <c r="I50" s="151">
        <f>'BY-HS CODE'!I157</f>
        <v>0</v>
      </c>
      <c r="J50" s="151">
        <f>'BY-HS CODE'!J157</f>
        <v>59</v>
      </c>
      <c r="K50" s="435" t="str">
        <f t="shared" si="42"/>
        <v xml:space="preserve">n/a </v>
      </c>
      <c r="L50" s="198">
        <f>'BY-HS CODE'!L157</f>
        <v>3141</v>
      </c>
      <c r="M50" s="198">
        <f>'BY-HS CODE'!M157</f>
        <v>2964</v>
      </c>
      <c r="N50" s="198">
        <f>'BY-HS CODE'!N157</f>
        <v>4233</v>
      </c>
      <c r="O50" s="198">
        <f>'BY-HS CODE'!O157</f>
        <v>4275</v>
      </c>
      <c r="P50" s="198">
        <f>'BY-HS CODE'!P157</f>
        <v>4285</v>
      </c>
      <c r="Q50" s="198">
        <f>'BY-HS CODE'!Q157</f>
        <v>6204</v>
      </c>
      <c r="R50" s="151">
        <f>'BY-HS CODE'!R157</f>
        <v>0</v>
      </c>
      <c r="S50" s="151">
        <f>'BY-HS CODE'!S157</f>
        <v>0</v>
      </c>
      <c r="T50" s="435" t="str">
        <f t="shared" si="43"/>
        <v xml:space="preserve">n/a </v>
      </c>
    </row>
    <row r="51" spans="1:20" s="199" customFormat="1" ht="15" customHeight="1">
      <c r="A51" s="196" t="s">
        <v>218</v>
      </c>
      <c r="B51" s="197" t="s">
        <v>219</v>
      </c>
      <c r="C51" s="198">
        <f>'BY-HS CODE'!C158</f>
        <v>15916</v>
      </c>
      <c r="D51" s="198">
        <f>'BY-HS CODE'!D158</f>
        <v>14917</v>
      </c>
      <c r="E51" s="198">
        <f>'BY-HS CODE'!E158</f>
        <v>19610</v>
      </c>
      <c r="F51" s="198">
        <f>'BY-HS CODE'!F158</f>
        <v>15069</v>
      </c>
      <c r="G51" s="198">
        <f>'BY-HS CODE'!G158</f>
        <v>15483</v>
      </c>
      <c r="H51" s="198">
        <f>'BY-HS CODE'!H158</f>
        <v>27479</v>
      </c>
      <c r="I51" s="151">
        <f>'BY-HS CODE'!I158</f>
        <v>5841</v>
      </c>
      <c r="J51" s="151">
        <f>'BY-HS CODE'!J158</f>
        <v>3619</v>
      </c>
      <c r="K51" s="435">
        <f t="shared" si="42"/>
        <v>-0.38041431261770242</v>
      </c>
      <c r="L51" s="198">
        <f>'BY-HS CODE'!L158</f>
        <v>690</v>
      </c>
      <c r="M51" s="198">
        <f>'BY-HS CODE'!M158</f>
        <v>1422</v>
      </c>
      <c r="N51" s="198">
        <f>'BY-HS CODE'!N158</f>
        <v>1715</v>
      </c>
      <c r="O51" s="198">
        <f>'BY-HS CODE'!O158</f>
        <v>806</v>
      </c>
      <c r="P51" s="198">
        <f>'BY-HS CODE'!P158</f>
        <v>1036</v>
      </c>
      <c r="Q51" s="198">
        <f>'BY-HS CODE'!Q158</f>
        <v>1143</v>
      </c>
      <c r="R51" s="151">
        <f>'BY-HS CODE'!R158</f>
        <v>0</v>
      </c>
      <c r="S51" s="151">
        <f>'BY-HS CODE'!S158</f>
        <v>0</v>
      </c>
      <c r="T51" s="435" t="str">
        <f t="shared" si="43"/>
        <v xml:space="preserve">n/a </v>
      </c>
    </row>
    <row r="52" spans="1:20" s="199" customFormat="1" ht="15" customHeight="1">
      <c r="A52" s="196" t="s">
        <v>220</v>
      </c>
      <c r="B52" s="197" t="s">
        <v>221</v>
      </c>
      <c r="C52" s="198">
        <f>'BY-HS CODE'!C159</f>
        <v>8478</v>
      </c>
      <c r="D52" s="198">
        <f>'BY-HS CODE'!D159</f>
        <v>14944</v>
      </c>
      <c r="E52" s="198">
        <f>'BY-HS CODE'!E159</f>
        <v>8815</v>
      </c>
      <c r="F52" s="198">
        <f>'BY-HS CODE'!F159</f>
        <v>8398</v>
      </c>
      <c r="G52" s="198">
        <f>'BY-HS CODE'!G159</f>
        <v>9621</v>
      </c>
      <c r="H52" s="198">
        <f>'BY-HS CODE'!H159</f>
        <v>11054</v>
      </c>
      <c r="I52" s="151">
        <f>'BY-HS CODE'!I159</f>
        <v>1148</v>
      </c>
      <c r="J52" s="151">
        <f>'BY-HS CODE'!J159</f>
        <v>663</v>
      </c>
      <c r="K52" s="435">
        <f t="shared" si="42"/>
        <v>-0.42247386759581884</v>
      </c>
      <c r="L52" s="198">
        <f>'BY-HS CODE'!L159</f>
        <v>963</v>
      </c>
      <c r="M52" s="198">
        <f>'BY-HS CODE'!M159</f>
        <v>1230</v>
      </c>
      <c r="N52" s="198">
        <f>'BY-HS CODE'!N159</f>
        <v>1249</v>
      </c>
      <c r="O52" s="198">
        <f>'BY-HS CODE'!O159</f>
        <v>809</v>
      </c>
      <c r="P52" s="198">
        <f>'BY-HS CODE'!P159</f>
        <v>1103</v>
      </c>
      <c r="Q52" s="198">
        <f>'BY-HS CODE'!Q159</f>
        <v>203</v>
      </c>
      <c r="R52" s="151">
        <f>'BY-HS CODE'!R159</f>
        <v>12</v>
      </c>
      <c r="S52" s="151">
        <f>'BY-HS CODE'!S159</f>
        <v>13</v>
      </c>
      <c r="T52" s="435">
        <f t="shared" si="43"/>
        <v>8.3333333333333329E-2</v>
      </c>
    </row>
    <row r="53" spans="1:20" s="199" customFormat="1" ht="15" customHeight="1">
      <c r="A53" s="196" t="s">
        <v>222</v>
      </c>
      <c r="B53" s="197" t="s">
        <v>223</v>
      </c>
      <c r="C53" s="198">
        <f>'BY-HS CODE'!C160</f>
        <v>1788710</v>
      </c>
      <c r="D53" s="198">
        <f>'BY-HS CODE'!D160</f>
        <v>2132566</v>
      </c>
      <c r="E53" s="198">
        <f>'BY-HS CODE'!E160</f>
        <v>2352948</v>
      </c>
      <c r="F53" s="198">
        <f>'BY-HS CODE'!F160</f>
        <v>2370922</v>
      </c>
      <c r="G53" s="198">
        <f>'BY-HS CODE'!G160</f>
        <v>3223894</v>
      </c>
      <c r="H53" s="198">
        <f>'BY-HS CODE'!H160</f>
        <v>4273925</v>
      </c>
      <c r="I53" s="151">
        <f>'BY-HS CODE'!I160</f>
        <v>337687</v>
      </c>
      <c r="J53" s="151">
        <f>'BY-HS CODE'!J160</f>
        <v>368270</v>
      </c>
      <c r="K53" s="435">
        <f t="shared" si="42"/>
        <v>9.0566115959453575E-2</v>
      </c>
      <c r="L53" s="198">
        <f>'BY-HS CODE'!L160</f>
        <v>852737</v>
      </c>
      <c r="M53" s="198">
        <f>'BY-HS CODE'!M160</f>
        <v>1414264</v>
      </c>
      <c r="N53" s="198">
        <f>'BY-HS CODE'!N160</f>
        <v>581275</v>
      </c>
      <c r="O53" s="198">
        <f>'BY-HS CODE'!O160</f>
        <v>640369</v>
      </c>
      <c r="P53" s="198">
        <f>'BY-HS CODE'!P160</f>
        <v>841754</v>
      </c>
      <c r="Q53" s="198">
        <f>'BY-HS CODE'!Q160</f>
        <v>586914</v>
      </c>
      <c r="R53" s="151">
        <f>'BY-HS CODE'!R160</f>
        <v>19459</v>
      </c>
      <c r="S53" s="151">
        <f>'BY-HS CODE'!S160</f>
        <v>2737</v>
      </c>
      <c r="T53" s="435">
        <f t="shared" si="43"/>
        <v>-0.85934529009712735</v>
      </c>
    </row>
    <row r="54" spans="1:20" s="199" customFormat="1" ht="15" customHeight="1">
      <c r="A54" s="196" t="s">
        <v>224</v>
      </c>
      <c r="B54" s="197" t="s">
        <v>225</v>
      </c>
      <c r="C54" s="198">
        <f>'BY-HS CODE'!C161</f>
        <v>298413</v>
      </c>
      <c r="D54" s="198">
        <f>'BY-HS CODE'!D161</f>
        <v>299669</v>
      </c>
      <c r="E54" s="198">
        <f>'BY-HS CODE'!E161</f>
        <v>274222</v>
      </c>
      <c r="F54" s="198">
        <f>'BY-HS CODE'!F161</f>
        <v>375415</v>
      </c>
      <c r="G54" s="198">
        <f>'BY-HS CODE'!G161</f>
        <v>402573</v>
      </c>
      <c r="H54" s="198">
        <f>'BY-HS CODE'!H161</f>
        <v>454454</v>
      </c>
      <c r="I54" s="151">
        <f>'BY-HS CODE'!I161</f>
        <v>29415</v>
      </c>
      <c r="J54" s="151">
        <f>'BY-HS CODE'!J161</f>
        <v>4451</v>
      </c>
      <c r="K54" s="435">
        <f t="shared" si="42"/>
        <v>-0.84868264490905998</v>
      </c>
      <c r="L54" s="198">
        <f>'BY-HS CODE'!L161</f>
        <v>106343</v>
      </c>
      <c r="M54" s="198">
        <f>'BY-HS CODE'!M161</f>
        <v>80032</v>
      </c>
      <c r="N54" s="198">
        <f>'BY-HS CODE'!N161</f>
        <v>142444</v>
      </c>
      <c r="O54" s="198">
        <f>'BY-HS CODE'!O161</f>
        <v>137734</v>
      </c>
      <c r="P54" s="198">
        <f>'BY-HS CODE'!P161</f>
        <v>151623</v>
      </c>
      <c r="Q54" s="198">
        <f>'BY-HS CODE'!Q161</f>
        <v>123143</v>
      </c>
      <c r="R54" s="151">
        <f>'BY-HS CODE'!R161</f>
        <v>17</v>
      </c>
      <c r="S54" s="151">
        <f>'BY-HS CODE'!S161</f>
        <v>4445</v>
      </c>
      <c r="T54" s="435">
        <f t="shared" si="43"/>
        <v>260.47058823529414</v>
      </c>
    </row>
    <row r="55" spans="1:20" s="199" customFormat="1" ht="15" customHeight="1">
      <c r="A55" s="196" t="s">
        <v>226</v>
      </c>
      <c r="B55" s="197" t="s">
        <v>227</v>
      </c>
      <c r="C55" s="198">
        <f>'BY-HS CODE'!C162</f>
        <v>2037</v>
      </c>
      <c r="D55" s="198">
        <f>'BY-HS CODE'!D162</f>
        <v>11972</v>
      </c>
      <c r="E55" s="198">
        <f>'BY-HS CODE'!E162</f>
        <v>2030</v>
      </c>
      <c r="F55" s="198">
        <f>'BY-HS CODE'!F162</f>
        <v>2853</v>
      </c>
      <c r="G55" s="198">
        <f>'BY-HS CODE'!G162</f>
        <v>3155</v>
      </c>
      <c r="H55" s="198">
        <f>'BY-HS CODE'!H162</f>
        <v>2460</v>
      </c>
      <c r="I55" s="151">
        <f>'BY-HS CODE'!I162</f>
        <v>457</v>
      </c>
      <c r="J55" s="151">
        <f>'BY-HS CODE'!J162</f>
        <v>241</v>
      </c>
      <c r="K55" s="435">
        <f t="shared" si="42"/>
        <v>-0.47264770240700221</v>
      </c>
      <c r="L55" s="198">
        <f>'BY-HS CODE'!L162</f>
        <v>415</v>
      </c>
      <c r="M55" s="198">
        <f>'BY-HS CODE'!M162</f>
        <v>10301</v>
      </c>
      <c r="N55" s="198">
        <f>'BY-HS CODE'!N162</f>
        <v>587</v>
      </c>
      <c r="O55" s="198">
        <f>'BY-HS CODE'!O162</f>
        <v>515</v>
      </c>
      <c r="P55" s="198">
        <f>'BY-HS CODE'!P162</f>
        <v>503</v>
      </c>
      <c r="Q55" s="198">
        <f>'BY-HS CODE'!Q162</f>
        <v>65</v>
      </c>
      <c r="R55" s="151">
        <f>'BY-HS CODE'!R162</f>
        <v>0</v>
      </c>
      <c r="S55" s="151">
        <f>'BY-HS CODE'!S162</f>
        <v>0</v>
      </c>
      <c r="T55" s="435" t="str">
        <f t="shared" si="43"/>
        <v xml:space="preserve">n/a </v>
      </c>
    </row>
    <row r="56" spans="1:20" s="199" customFormat="1" ht="15" customHeight="1">
      <c r="A56" s="196" t="s">
        <v>228</v>
      </c>
      <c r="B56" s="197" t="s">
        <v>229</v>
      </c>
      <c r="C56" s="198">
        <f>'BY-HS CODE'!C163</f>
        <v>9906</v>
      </c>
      <c r="D56" s="198">
        <f>'BY-HS CODE'!D163</f>
        <v>10390</v>
      </c>
      <c r="E56" s="198">
        <f>'BY-HS CODE'!E163</f>
        <v>9847</v>
      </c>
      <c r="F56" s="198">
        <f>'BY-HS CODE'!F163</f>
        <v>13366</v>
      </c>
      <c r="G56" s="198">
        <f>'BY-HS CODE'!G163</f>
        <v>14343</v>
      </c>
      <c r="H56" s="198">
        <f>'BY-HS CODE'!H163</f>
        <v>14609</v>
      </c>
      <c r="I56" s="151">
        <f>'BY-HS CODE'!I163</f>
        <v>3269</v>
      </c>
      <c r="J56" s="151">
        <f>'BY-HS CODE'!J163</f>
        <v>1948</v>
      </c>
      <c r="K56" s="435">
        <f t="shared" si="42"/>
        <v>-0.40409911287855615</v>
      </c>
      <c r="L56" s="198">
        <f>'BY-HS CODE'!L163</f>
        <v>1397</v>
      </c>
      <c r="M56" s="198">
        <f>'BY-HS CODE'!M163</f>
        <v>2119</v>
      </c>
      <c r="N56" s="198">
        <f>'BY-HS CODE'!N163</f>
        <v>2304</v>
      </c>
      <c r="O56" s="198">
        <f>'BY-HS CODE'!O163</f>
        <v>2711</v>
      </c>
      <c r="P56" s="198">
        <f>'BY-HS CODE'!P163</f>
        <v>2366</v>
      </c>
      <c r="Q56" s="198">
        <f>'BY-HS CODE'!Q163</f>
        <v>2607</v>
      </c>
      <c r="R56" s="151">
        <f>'BY-HS CODE'!R163</f>
        <v>1342</v>
      </c>
      <c r="S56" s="151">
        <f>'BY-HS CODE'!S163</f>
        <v>467</v>
      </c>
      <c r="T56" s="435">
        <f t="shared" si="43"/>
        <v>-0.65201192250372575</v>
      </c>
    </row>
    <row r="57" spans="1:20" s="199" customFormat="1" ht="15" customHeight="1">
      <c r="A57" s="196" t="s">
        <v>252</v>
      </c>
      <c r="B57" s="197" t="s">
        <v>253</v>
      </c>
      <c r="C57" s="198">
        <f>'BY-HS CODE'!C183</f>
        <v>592217</v>
      </c>
      <c r="D57" s="198">
        <f>'BY-HS CODE'!D183</f>
        <v>581865</v>
      </c>
      <c r="E57" s="198">
        <f>'BY-HS CODE'!E183</f>
        <v>556762</v>
      </c>
      <c r="F57" s="198">
        <f>'BY-HS CODE'!F183</f>
        <v>604157</v>
      </c>
      <c r="G57" s="198">
        <f>'BY-HS CODE'!G183</f>
        <v>744331</v>
      </c>
      <c r="H57" s="198">
        <f>'BY-HS CODE'!H183</f>
        <v>944417</v>
      </c>
      <c r="I57" s="151">
        <f>'BY-HS CODE'!I183</f>
        <v>81692</v>
      </c>
      <c r="J57" s="151">
        <f>'BY-HS CODE'!J183</f>
        <v>84419</v>
      </c>
      <c r="K57" s="435">
        <f t="shared" si="42"/>
        <v>3.3381481662831121E-2</v>
      </c>
      <c r="L57" s="198">
        <f>'BY-HS CODE'!L183</f>
        <v>279140</v>
      </c>
      <c r="M57" s="198">
        <f>'BY-HS CODE'!M183</f>
        <v>314670</v>
      </c>
      <c r="N57" s="198">
        <f>'BY-HS CODE'!N183</f>
        <v>452584</v>
      </c>
      <c r="O57" s="198">
        <f>'BY-HS CODE'!O183</f>
        <v>304232</v>
      </c>
      <c r="P57" s="198">
        <f>'BY-HS CODE'!P183</f>
        <v>319103</v>
      </c>
      <c r="Q57" s="198">
        <f>'BY-HS CODE'!Q183</f>
        <v>436259</v>
      </c>
      <c r="R57" s="151">
        <f>'BY-HS CODE'!R183</f>
        <v>73417</v>
      </c>
      <c r="S57" s="151">
        <f>'BY-HS CODE'!S183</f>
        <v>77949</v>
      </c>
      <c r="T57" s="435">
        <f t="shared" si="43"/>
        <v>6.1729572169933397E-2</v>
      </c>
    </row>
    <row r="58" spans="1:20" s="199" customFormat="1" ht="15" customHeight="1">
      <c r="A58" s="196" t="s">
        <v>254</v>
      </c>
      <c r="B58" s="197" t="s">
        <v>255</v>
      </c>
      <c r="C58" s="198">
        <f>'BY-HS CODE'!C184</f>
        <v>1017</v>
      </c>
      <c r="D58" s="198">
        <f>'BY-HS CODE'!D184</f>
        <v>1173</v>
      </c>
      <c r="E58" s="198">
        <f>'BY-HS CODE'!E184</f>
        <v>1305</v>
      </c>
      <c r="F58" s="198">
        <f>'BY-HS CODE'!F184</f>
        <v>4549</v>
      </c>
      <c r="G58" s="198">
        <f>'BY-HS CODE'!G184</f>
        <v>5707</v>
      </c>
      <c r="H58" s="198">
        <f>'BY-HS CODE'!H184</f>
        <v>3392</v>
      </c>
      <c r="I58" s="151">
        <f>'BY-HS CODE'!I184</f>
        <v>476</v>
      </c>
      <c r="J58" s="151">
        <f>'BY-HS CODE'!J184</f>
        <v>568</v>
      </c>
      <c r="K58" s="435">
        <f t="shared" si="42"/>
        <v>0.19327731092436976</v>
      </c>
      <c r="L58" s="198">
        <f>'BY-HS CODE'!L184</f>
        <v>99</v>
      </c>
      <c r="M58" s="198">
        <f>'BY-HS CODE'!M184</f>
        <v>256</v>
      </c>
      <c r="N58" s="198">
        <f>'BY-HS CODE'!N184</f>
        <v>209</v>
      </c>
      <c r="O58" s="198">
        <f>'BY-HS CODE'!O184</f>
        <v>335</v>
      </c>
      <c r="P58" s="198">
        <f>'BY-HS CODE'!P184</f>
        <v>150</v>
      </c>
      <c r="Q58" s="198">
        <f>'BY-HS CODE'!Q184</f>
        <v>45</v>
      </c>
      <c r="R58" s="151">
        <f>'BY-HS CODE'!R184</f>
        <v>1</v>
      </c>
      <c r="S58" s="151">
        <f>'BY-HS CODE'!S184</f>
        <v>75</v>
      </c>
      <c r="T58" s="435">
        <f t="shared" si="43"/>
        <v>74</v>
      </c>
    </row>
    <row r="59" spans="1:20" s="199" customFormat="1" ht="15" customHeight="1">
      <c r="A59" s="196" t="s">
        <v>256</v>
      </c>
      <c r="B59" s="197" t="s">
        <v>257</v>
      </c>
      <c r="C59" s="198">
        <f>'BY-HS CODE'!C185</f>
        <v>537</v>
      </c>
      <c r="D59" s="198">
        <f>'BY-HS CODE'!D185</f>
        <v>325</v>
      </c>
      <c r="E59" s="198">
        <f>'BY-HS CODE'!E185</f>
        <v>566</v>
      </c>
      <c r="F59" s="198">
        <f>'BY-HS CODE'!F185</f>
        <v>335</v>
      </c>
      <c r="G59" s="198">
        <f>'BY-HS CODE'!G185</f>
        <v>527</v>
      </c>
      <c r="H59" s="198">
        <f>'BY-HS CODE'!H185</f>
        <v>313</v>
      </c>
      <c r="I59" s="151">
        <f>'BY-HS CODE'!I185</f>
        <v>26</v>
      </c>
      <c r="J59" s="151">
        <f>'BY-HS CODE'!J185</f>
        <v>0</v>
      </c>
      <c r="K59" s="435">
        <f t="shared" si="42"/>
        <v>-1</v>
      </c>
      <c r="L59" s="198">
        <f>'BY-HS CODE'!L185</f>
        <v>13</v>
      </c>
      <c r="M59" s="198">
        <f>'BY-HS CODE'!M185</f>
        <v>5</v>
      </c>
      <c r="N59" s="198">
        <f>'BY-HS CODE'!N185</f>
        <v>4</v>
      </c>
      <c r="O59" s="198">
        <f>'BY-HS CODE'!O185</f>
        <v>5</v>
      </c>
      <c r="P59" s="198">
        <f>'BY-HS CODE'!P185</f>
        <v>2</v>
      </c>
      <c r="Q59" s="198">
        <f>'BY-HS CODE'!Q185</f>
        <v>2</v>
      </c>
      <c r="R59" s="151">
        <f>'BY-HS CODE'!R185</f>
        <v>0</v>
      </c>
      <c r="S59" s="151">
        <f>'BY-HS CODE'!S185</f>
        <v>0</v>
      </c>
      <c r="T59" s="435" t="str">
        <f t="shared" si="43"/>
        <v xml:space="preserve">n/a </v>
      </c>
    </row>
    <row r="60" spans="1:20" s="199" customFormat="1" ht="15" customHeight="1">
      <c r="A60" s="196" t="s">
        <v>258</v>
      </c>
      <c r="B60" s="197" t="s">
        <v>259</v>
      </c>
      <c r="C60" s="198">
        <f>'BY-HS CODE'!C186</f>
        <v>1410</v>
      </c>
      <c r="D60" s="198">
        <f>'BY-HS CODE'!D186</f>
        <v>373</v>
      </c>
      <c r="E60" s="198">
        <f>'BY-HS CODE'!E186</f>
        <v>859</v>
      </c>
      <c r="F60" s="198">
        <f>'BY-HS CODE'!F186</f>
        <v>1527</v>
      </c>
      <c r="G60" s="198">
        <f>'BY-HS CODE'!G186</f>
        <v>2111</v>
      </c>
      <c r="H60" s="198">
        <f>'BY-HS CODE'!H186</f>
        <v>3677</v>
      </c>
      <c r="I60" s="151">
        <f>'BY-HS CODE'!I186</f>
        <v>340</v>
      </c>
      <c r="J60" s="151">
        <f>'BY-HS CODE'!J186</f>
        <v>209</v>
      </c>
      <c r="K60" s="435">
        <f t="shared" si="42"/>
        <v>-0.38529411764705884</v>
      </c>
      <c r="L60" s="198">
        <f>'BY-HS CODE'!L186</f>
        <v>85</v>
      </c>
      <c r="M60" s="198">
        <f>'BY-HS CODE'!M186</f>
        <v>62</v>
      </c>
      <c r="N60" s="198">
        <f>'BY-HS CODE'!N186</f>
        <v>112</v>
      </c>
      <c r="O60" s="198">
        <f>'BY-HS CODE'!O186</f>
        <v>154</v>
      </c>
      <c r="P60" s="198">
        <f>'BY-HS CODE'!P186</f>
        <v>223</v>
      </c>
      <c r="Q60" s="198">
        <f>'BY-HS CODE'!Q186</f>
        <v>183</v>
      </c>
      <c r="R60" s="151">
        <f>'BY-HS CODE'!R186</f>
        <v>16</v>
      </c>
      <c r="S60" s="151">
        <f>'BY-HS CODE'!S186</f>
        <v>11</v>
      </c>
      <c r="T60" s="435">
        <f t="shared" si="43"/>
        <v>-0.3125</v>
      </c>
    </row>
    <row r="61" spans="1:20" s="199" customFormat="1" ht="15" customHeight="1">
      <c r="A61" s="196" t="s">
        <v>260</v>
      </c>
      <c r="B61" s="197" t="s">
        <v>261</v>
      </c>
      <c r="C61" s="198">
        <f>'BY-HS CODE'!C187</f>
        <v>2281</v>
      </c>
      <c r="D61" s="198">
        <f>'BY-HS CODE'!D187</f>
        <v>2977</v>
      </c>
      <c r="E61" s="198">
        <f>'BY-HS CODE'!E187</f>
        <v>2124</v>
      </c>
      <c r="F61" s="198">
        <f>'BY-HS CODE'!F187</f>
        <v>1315</v>
      </c>
      <c r="G61" s="198">
        <f>'BY-HS CODE'!G187</f>
        <v>2081</v>
      </c>
      <c r="H61" s="198">
        <f>'BY-HS CODE'!H187</f>
        <v>2690</v>
      </c>
      <c r="I61" s="151">
        <f>'BY-HS CODE'!I187</f>
        <v>218</v>
      </c>
      <c r="J61" s="151">
        <f>'BY-HS CODE'!J187</f>
        <v>506</v>
      </c>
      <c r="K61" s="435">
        <f t="shared" si="42"/>
        <v>1.3211009174311927</v>
      </c>
      <c r="L61" s="198">
        <f>'BY-HS CODE'!L187</f>
        <v>0</v>
      </c>
      <c r="M61" s="198">
        <f>'BY-HS CODE'!M187</f>
        <v>1</v>
      </c>
      <c r="N61" s="198">
        <f>'BY-HS CODE'!N187</f>
        <v>5</v>
      </c>
      <c r="O61" s="198">
        <f>'BY-HS CODE'!O187</f>
        <v>1</v>
      </c>
      <c r="P61" s="198">
        <f>'BY-HS CODE'!P187</f>
        <v>0</v>
      </c>
      <c r="Q61" s="198">
        <f>'BY-HS CODE'!Q187</f>
        <v>0</v>
      </c>
      <c r="R61" s="151">
        <f>'BY-HS CODE'!R187</f>
        <v>0</v>
      </c>
      <c r="S61" s="151">
        <f>'BY-HS CODE'!S187</f>
        <v>0</v>
      </c>
      <c r="T61" s="435" t="str">
        <f t="shared" si="43"/>
        <v xml:space="preserve">n/a </v>
      </c>
    </row>
    <row r="62" spans="1:20" s="199" customFormat="1" ht="15" customHeight="1">
      <c r="A62" s="196" t="s">
        <v>262</v>
      </c>
      <c r="B62" s="197" t="s">
        <v>263</v>
      </c>
      <c r="C62" s="198">
        <f>'BY-HS CODE'!C188</f>
        <v>5145</v>
      </c>
      <c r="D62" s="198">
        <f>'BY-HS CODE'!D188</f>
        <v>4607</v>
      </c>
      <c r="E62" s="198">
        <f>'BY-HS CODE'!E188</f>
        <v>3790</v>
      </c>
      <c r="F62" s="198">
        <f>'BY-HS CODE'!F188</f>
        <v>3894</v>
      </c>
      <c r="G62" s="198">
        <f>'BY-HS CODE'!G188</f>
        <v>5326</v>
      </c>
      <c r="H62" s="198">
        <f>'BY-HS CODE'!H188</f>
        <v>5869</v>
      </c>
      <c r="I62" s="151">
        <f>'BY-HS CODE'!I188</f>
        <v>526</v>
      </c>
      <c r="J62" s="151">
        <f>'BY-HS CODE'!J188</f>
        <v>477</v>
      </c>
      <c r="K62" s="435">
        <f t="shared" si="42"/>
        <v>-9.3155893536121678E-2</v>
      </c>
      <c r="L62" s="198">
        <f>'BY-HS CODE'!L188</f>
        <v>2651</v>
      </c>
      <c r="M62" s="198">
        <f>'BY-HS CODE'!M188</f>
        <v>2343</v>
      </c>
      <c r="N62" s="198">
        <f>'BY-HS CODE'!N188</f>
        <v>1798</v>
      </c>
      <c r="O62" s="198">
        <f>'BY-HS CODE'!O188</f>
        <v>1574</v>
      </c>
      <c r="P62" s="198">
        <f>'BY-HS CODE'!P188</f>
        <v>2281</v>
      </c>
      <c r="Q62" s="198">
        <f>'BY-HS CODE'!Q188</f>
        <v>2594</v>
      </c>
      <c r="R62" s="151">
        <f>'BY-HS CODE'!R188</f>
        <v>142</v>
      </c>
      <c r="S62" s="151">
        <f>'BY-HS CODE'!S188</f>
        <v>210</v>
      </c>
      <c r="T62" s="435">
        <f t="shared" si="43"/>
        <v>0.47887323943661969</v>
      </c>
    </row>
    <row r="63" spans="1:20" s="199" customFormat="1" ht="15" customHeight="1">
      <c r="A63" s="196" t="s">
        <v>264</v>
      </c>
      <c r="B63" s="197" t="s">
        <v>265</v>
      </c>
      <c r="C63" s="198">
        <f>'BY-HS CODE'!C189</f>
        <v>208206</v>
      </c>
      <c r="D63" s="198">
        <f>'BY-HS CODE'!D189</f>
        <v>203449</v>
      </c>
      <c r="E63" s="198">
        <f>'BY-HS CODE'!E189</f>
        <v>233075</v>
      </c>
      <c r="F63" s="198">
        <f>'BY-HS CODE'!F189</f>
        <v>230707</v>
      </c>
      <c r="G63" s="198">
        <f>'BY-HS CODE'!G189</f>
        <v>269439</v>
      </c>
      <c r="H63" s="198">
        <f>'BY-HS CODE'!H189</f>
        <v>288519</v>
      </c>
      <c r="I63" s="151">
        <f>'BY-HS CODE'!I189</f>
        <v>13272</v>
      </c>
      <c r="J63" s="151">
        <f>'BY-HS CODE'!J189</f>
        <v>10022</v>
      </c>
      <c r="K63" s="435">
        <f t="shared" si="42"/>
        <v>-0.24487643158529235</v>
      </c>
      <c r="L63" s="198">
        <f>'BY-HS CODE'!L189</f>
        <v>33611</v>
      </c>
      <c r="M63" s="198">
        <f>'BY-HS CODE'!M189</f>
        <v>33070</v>
      </c>
      <c r="N63" s="198">
        <f>'BY-HS CODE'!N189</f>
        <v>26072</v>
      </c>
      <c r="O63" s="198">
        <f>'BY-HS CODE'!O189</f>
        <v>34897</v>
      </c>
      <c r="P63" s="198">
        <f>'BY-HS CODE'!P189</f>
        <v>25300</v>
      </c>
      <c r="Q63" s="198">
        <f>'BY-HS CODE'!Q189</f>
        <v>29122</v>
      </c>
      <c r="R63" s="151">
        <f>'BY-HS CODE'!R189</f>
        <v>3399</v>
      </c>
      <c r="S63" s="151">
        <f>'BY-HS CODE'!S189</f>
        <v>874</v>
      </c>
      <c r="T63" s="435">
        <f t="shared" si="43"/>
        <v>-0.74286554869079136</v>
      </c>
    </row>
    <row r="64" spans="1:20" s="199" customFormat="1" ht="15" customHeight="1">
      <c r="A64" s="196" t="s">
        <v>469</v>
      </c>
      <c r="B64" s="197" t="s">
        <v>584</v>
      </c>
      <c r="C64" s="198">
        <f>'BY-HS CODE'!C346</f>
        <v>282107</v>
      </c>
      <c r="D64" s="198">
        <f>'BY-HS CODE'!D346</f>
        <v>229893</v>
      </c>
      <c r="E64" s="198">
        <f>'BY-HS CODE'!E346</f>
        <v>220775</v>
      </c>
      <c r="F64" s="198">
        <f>'BY-HS CODE'!F346</f>
        <v>236083</v>
      </c>
      <c r="G64" s="198">
        <f>'BY-HS CODE'!G346</f>
        <v>193990</v>
      </c>
      <c r="H64" s="198">
        <f>'BY-HS CODE'!H346</f>
        <v>227708</v>
      </c>
      <c r="I64" s="151">
        <f>'BY-HS CODE'!I346</f>
        <v>26213</v>
      </c>
      <c r="J64" s="151">
        <f>'BY-HS CODE'!J346</f>
        <v>29580</v>
      </c>
      <c r="K64" s="435">
        <f t="shared" si="42"/>
        <v>0.12844771678174952</v>
      </c>
      <c r="L64" s="198">
        <f>'BY-HS CODE'!L346</f>
        <v>40293</v>
      </c>
      <c r="M64" s="198">
        <f>'BY-HS CODE'!M346</f>
        <v>31466</v>
      </c>
      <c r="N64" s="198">
        <f>'BY-HS CODE'!N346</f>
        <v>26007</v>
      </c>
      <c r="O64" s="198">
        <f>'BY-HS CODE'!O346</f>
        <v>30843</v>
      </c>
      <c r="P64" s="198">
        <f>'BY-HS CODE'!P346</f>
        <v>28474</v>
      </c>
      <c r="Q64" s="198">
        <f>'BY-HS CODE'!Q346</f>
        <v>25823</v>
      </c>
      <c r="R64" s="151">
        <f>'BY-HS CODE'!R346</f>
        <v>1606</v>
      </c>
      <c r="S64" s="151">
        <f>'BY-HS CODE'!S346</f>
        <v>1337</v>
      </c>
      <c r="T64" s="435">
        <f t="shared" si="43"/>
        <v>-0.16749688667496887</v>
      </c>
    </row>
    <row r="65" spans="1:20" s="199" customFormat="1" ht="15" customHeight="1">
      <c r="A65" s="196" t="s">
        <v>542</v>
      </c>
      <c r="B65" s="197" t="s">
        <v>543</v>
      </c>
      <c r="C65" s="198">
        <f>'BY-HS CODE'!C414</f>
        <v>89210</v>
      </c>
      <c r="D65" s="198">
        <f>'BY-HS CODE'!D414</f>
        <v>102268</v>
      </c>
      <c r="E65" s="198">
        <f>'BY-HS CODE'!E414</f>
        <v>75140</v>
      </c>
      <c r="F65" s="198">
        <f>'BY-HS CODE'!F414</f>
        <v>41418</v>
      </c>
      <c r="G65" s="198">
        <f>'BY-HS CODE'!G414</f>
        <v>49459</v>
      </c>
      <c r="H65" s="198">
        <f>'BY-HS CODE'!H414</f>
        <v>48693</v>
      </c>
      <c r="I65" s="151">
        <f>'BY-HS CODE'!I414</f>
        <v>3200</v>
      </c>
      <c r="J65" s="151">
        <f>'BY-HS CODE'!J414</f>
        <v>3557</v>
      </c>
      <c r="K65" s="435">
        <f t="shared" si="42"/>
        <v>0.1115625</v>
      </c>
      <c r="L65" s="198">
        <f>'BY-HS CODE'!L414</f>
        <v>0</v>
      </c>
      <c r="M65" s="198">
        <f>'BY-HS CODE'!M414</f>
        <v>0</v>
      </c>
      <c r="N65" s="198">
        <f>'BY-HS CODE'!N414</f>
        <v>0</v>
      </c>
      <c r="O65" s="198">
        <f>'BY-HS CODE'!O414</f>
        <v>0</v>
      </c>
      <c r="P65" s="198">
        <f>'BY-HS CODE'!P414</f>
        <v>0</v>
      </c>
      <c r="Q65" s="198">
        <f>'BY-HS CODE'!Q414</f>
        <v>0</v>
      </c>
      <c r="R65" s="151">
        <f>'BY-HS CODE'!R414</f>
        <v>0</v>
      </c>
      <c r="S65" s="151">
        <f>'BY-HS CODE'!S414</f>
        <v>0</v>
      </c>
      <c r="T65" s="435" t="str">
        <f t="shared" si="43"/>
        <v xml:space="preserve">n/a </v>
      </c>
    </row>
    <row r="66" spans="1:20" s="199" customFormat="1" ht="15" customHeight="1">
      <c r="A66" s="196" t="s">
        <v>544</v>
      </c>
      <c r="B66" s="197" t="s">
        <v>585</v>
      </c>
      <c r="C66" s="198">
        <f>'BY-HS CODE'!C415</f>
        <v>4177</v>
      </c>
      <c r="D66" s="198">
        <f>'BY-HS CODE'!D415</f>
        <v>3712</v>
      </c>
      <c r="E66" s="198">
        <f>'BY-HS CODE'!E415</f>
        <v>5862</v>
      </c>
      <c r="F66" s="198">
        <f>'BY-HS CODE'!F415</f>
        <v>6597</v>
      </c>
      <c r="G66" s="198">
        <f>'BY-HS CODE'!G415</f>
        <v>7240</v>
      </c>
      <c r="H66" s="198">
        <f>'BY-HS CODE'!H415</f>
        <v>3221</v>
      </c>
      <c r="I66" s="151">
        <f>'BY-HS CODE'!I415</f>
        <v>326</v>
      </c>
      <c r="J66" s="151">
        <f>'BY-HS CODE'!J415</f>
        <v>338</v>
      </c>
      <c r="K66" s="435">
        <f t="shared" si="42"/>
        <v>3.6809815950920248E-2</v>
      </c>
      <c r="L66" s="198">
        <f>'BY-HS CODE'!L415</f>
        <v>0</v>
      </c>
      <c r="M66" s="198">
        <f>'BY-HS CODE'!M415</f>
        <v>0</v>
      </c>
      <c r="N66" s="198">
        <f>'BY-HS CODE'!N415</f>
        <v>0</v>
      </c>
      <c r="O66" s="198">
        <f>'BY-HS CODE'!O415</f>
        <v>0</v>
      </c>
      <c r="P66" s="198">
        <f>'BY-HS CODE'!P415</f>
        <v>0</v>
      </c>
      <c r="Q66" s="198">
        <f>'BY-HS CODE'!Q415</f>
        <v>0</v>
      </c>
      <c r="R66" s="151">
        <f>'BY-HS CODE'!R415</f>
        <v>0</v>
      </c>
      <c r="S66" s="151">
        <f>'BY-HS CODE'!S415</f>
        <v>0</v>
      </c>
      <c r="T66" s="435" t="str">
        <f t="shared" si="43"/>
        <v xml:space="preserve">n/a </v>
      </c>
    </row>
    <row r="67" spans="1:20" s="199" customFormat="1" ht="15" customHeight="1">
      <c r="A67" s="196" t="s">
        <v>546</v>
      </c>
      <c r="B67" s="197" t="s">
        <v>547</v>
      </c>
      <c r="C67" s="198">
        <f>'BY-HS CODE'!C416</f>
        <v>2113</v>
      </c>
      <c r="D67" s="198">
        <f>'BY-HS CODE'!D416</f>
        <v>3206</v>
      </c>
      <c r="E67" s="198">
        <f>'BY-HS CODE'!E416</f>
        <v>2463</v>
      </c>
      <c r="F67" s="198">
        <f>'BY-HS CODE'!F416</f>
        <v>518</v>
      </c>
      <c r="G67" s="198">
        <f>'BY-HS CODE'!G416</f>
        <v>348</v>
      </c>
      <c r="H67" s="198">
        <f>'BY-HS CODE'!H416</f>
        <v>415</v>
      </c>
      <c r="I67" s="151">
        <f>'BY-HS CODE'!I416</f>
        <v>15</v>
      </c>
      <c r="J67" s="151">
        <f>'BY-HS CODE'!J416</f>
        <v>53</v>
      </c>
      <c r="K67" s="435">
        <f t="shared" si="42"/>
        <v>2.5333333333333332</v>
      </c>
      <c r="L67" s="198">
        <f>'BY-HS CODE'!L416</f>
        <v>0</v>
      </c>
      <c r="M67" s="198">
        <f>'BY-HS CODE'!M416</f>
        <v>0</v>
      </c>
      <c r="N67" s="198">
        <f>'BY-HS CODE'!N416</f>
        <v>0</v>
      </c>
      <c r="O67" s="198">
        <f>'BY-HS CODE'!O416</f>
        <v>0</v>
      </c>
      <c r="P67" s="198">
        <f>'BY-HS CODE'!P416</f>
        <v>0</v>
      </c>
      <c r="Q67" s="198">
        <f>'BY-HS CODE'!Q416</f>
        <v>1</v>
      </c>
      <c r="R67" s="151">
        <f>'BY-HS CODE'!R416</f>
        <v>0</v>
      </c>
      <c r="S67" s="151">
        <f>'BY-HS CODE'!S416</f>
        <v>0</v>
      </c>
      <c r="T67" s="435" t="str">
        <f t="shared" si="43"/>
        <v xml:space="preserve">n/a </v>
      </c>
    </row>
    <row r="68" spans="1:20" s="199" customFormat="1" ht="15" customHeight="1">
      <c r="A68" s="196" t="s">
        <v>548</v>
      </c>
      <c r="B68" s="197" t="s">
        <v>549</v>
      </c>
      <c r="C68" s="198">
        <f>'BY-HS CODE'!C417</f>
        <v>0</v>
      </c>
      <c r="D68" s="198">
        <f>'BY-HS CODE'!D417</f>
        <v>0</v>
      </c>
      <c r="E68" s="198">
        <f>'BY-HS CODE'!E417</f>
        <v>114</v>
      </c>
      <c r="F68" s="198">
        <f>'BY-HS CODE'!F417</f>
        <v>0</v>
      </c>
      <c r="G68" s="198">
        <f>'BY-HS CODE'!G417</f>
        <v>0</v>
      </c>
      <c r="H68" s="198">
        <f>'BY-HS CODE'!H417</f>
        <v>0</v>
      </c>
      <c r="I68" s="151">
        <f>'BY-HS CODE'!I417</f>
        <v>0</v>
      </c>
      <c r="J68" s="151">
        <f>'BY-HS CODE'!J417</f>
        <v>0</v>
      </c>
      <c r="K68" s="435" t="str">
        <f t="shared" si="42"/>
        <v xml:space="preserve">n/a </v>
      </c>
      <c r="L68" s="198">
        <f>'BY-HS CODE'!L417</f>
        <v>0</v>
      </c>
      <c r="M68" s="198">
        <f>'BY-HS CODE'!M417</f>
        <v>0</v>
      </c>
      <c r="N68" s="198">
        <f>'BY-HS CODE'!N417</f>
        <v>0</v>
      </c>
      <c r="O68" s="198">
        <f>'BY-HS CODE'!O417</f>
        <v>0</v>
      </c>
      <c r="P68" s="198">
        <f>'BY-HS CODE'!P417</f>
        <v>0</v>
      </c>
      <c r="Q68" s="198">
        <f>'BY-HS CODE'!Q417</f>
        <v>0</v>
      </c>
      <c r="R68" s="151">
        <f>'BY-HS CODE'!R417</f>
        <v>0</v>
      </c>
      <c r="S68" s="151">
        <f>'BY-HS CODE'!S417</f>
        <v>0</v>
      </c>
      <c r="T68" s="435" t="str">
        <f t="shared" si="43"/>
        <v xml:space="preserve">n/a </v>
      </c>
    </row>
    <row r="69" spans="1:20" s="199" customFormat="1" ht="15" customHeight="1">
      <c r="A69" s="196" t="s">
        <v>550</v>
      </c>
      <c r="B69" s="197" t="s">
        <v>551</v>
      </c>
      <c r="C69" s="198">
        <f>'BY-HS CODE'!C418</f>
        <v>101106</v>
      </c>
      <c r="D69" s="198">
        <f>'BY-HS CODE'!D418</f>
        <v>120933</v>
      </c>
      <c r="E69" s="198">
        <f>'BY-HS CODE'!E418</f>
        <v>104198</v>
      </c>
      <c r="F69" s="198">
        <f>'BY-HS CODE'!F418</f>
        <v>65211</v>
      </c>
      <c r="G69" s="198">
        <f>'BY-HS CODE'!G418</f>
        <v>74837</v>
      </c>
      <c r="H69" s="198">
        <f>'BY-HS CODE'!H418</f>
        <v>79198</v>
      </c>
      <c r="I69" s="151">
        <f>'BY-HS CODE'!I418</f>
        <v>7275</v>
      </c>
      <c r="J69" s="151">
        <f>'BY-HS CODE'!J418</f>
        <v>8195</v>
      </c>
      <c r="K69" s="435">
        <f t="shared" si="42"/>
        <v>0.12646048109965635</v>
      </c>
      <c r="L69" s="198">
        <f>'BY-HS CODE'!L418</f>
        <v>0</v>
      </c>
      <c r="M69" s="198">
        <f>'BY-HS CODE'!M418</f>
        <v>163</v>
      </c>
      <c r="N69" s="198">
        <f>'BY-HS CODE'!N418</f>
        <v>18</v>
      </c>
      <c r="O69" s="198">
        <f>'BY-HS CODE'!O418</f>
        <v>0</v>
      </c>
      <c r="P69" s="198">
        <f>'BY-HS CODE'!P418</f>
        <v>0</v>
      </c>
      <c r="Q69" s="198">
        <f>'BY-HS CODE'!Q418</f>
        <v>1</v>
      </c>
      <c r="R69" s="151">
        <f>'BY-HS CODE'!R418</f>
        <v>0</v>
      </c>
      <c r="S69" s="151">
        <f>'BY-HS CODE'!S418</f>
        <v>0</v>
      </c>
      <c r="T69" s="435" t="str">
        <f t="shared" si="43"/>
        <v xml:space="preserve">n/a </v>
      </c>
    </row>
    <row r="70" spans="1:20" s="199" customFormat="1" ht="15" customHeight="1">
      <c r="A70" s="196" t="s">
        <v>555</v>
      </c>
      <c r="B70" s="197" t="s">
        <v>556</v>
      </c>
      <c r="C70" s="198">
        <f>'BY-HS CODE'!C425</f>
        <v>407289</v>
      </c>
      <c r="D70" s="198">
        <f>'BY-HS CODE'!D425</f>
        <v>395115</v>
      </c>
      <c r="E70" s="198">
        <f>'BY-HS CODE'!E425</f>
        <v>268053</v>
      </c>
      <c r="F70" s="198">
        <f>'BY-HS CODE'!F425</f>
        <v>187109</v>
      </c>
      <c r="G70" s="198">
        <f>'BY-HS CODE'!G425</f>
        <v>262345</v>
      </c>
      <c r="H70" s="198">
        <f>'BY-HS CODE'!H425</f>
        <v>362823</v>
      </c>
      <c r="I70" s="151">
        <f>'BY-HS CODE'!I425</f>
        <v>19712</v>
      </c>
      <c r="J70" s="151">
        <f>'BY-HS CODE'!J425</f>
        <v>14162</v>
      </c>
      <c r="K70" s="435">
        <f t="shared" si="42"/>
        <v>-0.28155438311688313</v>
      </c>
      <c r="L70" s="198">
        <f>'BY-HS CODE'!L425</f>
        <v>273937</v>
      </c>
      <c r="M70" s="198">
        <f>'BY-HS CODE'!M425</f>
        <v>255858</v>
      </c>
      <c r="N70" s="198">
        <f>'BY-HS CODE'!N425</f>
        <v>176941</v>
      </c>
      <c r="O70" s="198">
        <f>'BY-HS CODE'!O425</f>
        <v>112126</v>
      </c>
      <c r="P70" s="198">
        <f>'BY-HS CODE'!P425</f>
        <v>93466</v>
      </c>
      <c r="Q70" s="198">
        <f>'BY-HS CODE'!Q425</f>
        <v>114024</v>
      </c>
      <c r="R70" s="151">
        <f>'BY-HS CODE'!R425</f>
        <v>7281</v>
      </c>
      <c r="S70" s="151">
        <f>'BY-HS CODE'!S425</f>
        <v>1438</v>
      </c>
      <c r="T70" s="435">
        <f t="shared" si="43"/>
        <v>-0.80249965664057132</v>
      </c>
    </row>
    <row r="71" spans="1:20" s="199" customFormat="1" ht="15" customHeight="1">
      <c r="A71" s="196" t="s">
        <v>557</v>
      </c>
      <c r="B71" s="197" t="s">
        <v>558</v>
      </c>
      <c r="C71" s="198">
        <f>'BY-HS CODE'!C426</f>
        <v>31</v>
      </c>
      <c r="D71" s="198">
        <f>'BY-HS CODE'!D426</f>
        <v>223</v>
      </c>
      <c r="E71" s="198">
        <f>'BY-HS CODE'!E426</f>
        <v>141</v>
      </c>
      <c r="F71" s="198">
        <f>'BY-HS CODE'!F426</f>
        <v>500</v>
      </c>
      <c r="G71" s="198">
        <f>'BY-HS CODE'!G426</f>
        <v>526</v>
      </c>
      <c r="H71" s="198">
        <f>'BY-HS CODE'!H426</f>
        <v>375</v>
      </c>
      <c r="I71" s="151">
        <f>'BY-HS CODE'!I426</f>
        <v>42</v>
      </c>
      <c r="J71" s="151">
        <f>'BY-HS CODE'!J426</f>
        <v>69</v>
      </c>
      <c r="K71" s="435">
        <f t="shared" si="42"/>
        <v>0.6428571428571429</v>
      </c>
      <c r="L71" s="198">
        <f>'BY-HS CODE'!L426</f>
        <v>0</v>
      </c>
      <c r="M71" s="198">
        <f>'BY-HS CODE'!M426</f>
        <v>1</v>
      </c>
      <c r="N71" s="198">
        <f>'BY-HS CODE'!N426</f>
        <v>52</v>
      </c>
      <c r="O71" s="198">
        <f>'BY-HS CODE'!O426</f>
        <v>0</v>
      </c>
      <c r="P71" s="198">
        <f>'BY-HS CODE'!P426</f>
        <v>19</v>
      </c>
      <c r="Q71" s="198">
        <f>'BY-HS CODE'!Q426</f>
        <v>8</v>
      </c>
      <c r="R71" s="151">
        <f>'BY-HS CODE'!R426</f>
        <v>0</v>
      </c>
      <c r="S71" s="151">
        <f>'BY-HS CODE'!S426</f>
        <v>0</v>
      </c>
      <c r="T71" s="435" t="str">
        <f t="shared" si="43"/>
        <v xml:space="preserve">n/a </v>
      </c>
    </row>
    <row r="72" spans="1:20" s="199" customFormat="1" ht="15" customHeight="1">
      <c r="A72" s="196" t="s">
        <v>559</v>
      </c>
      <c r="B72" s="197" t="s">
        <v>560</v>
      </c>
      <c r="C72" s="198">
        <f>'BY-HS CODE'!C427</f>
        <v>4657</v>
      </c>
      <c r="D72" s="198">
        <f>'BY-HS CODE'!D427</f>
        <v>4137</v>
      </c>
      <c r="E72" s="198">
        <f>'BY-HS CODE'!E427</f>
        <v>2453</v>
      </c>
      <c r="F72" s="198">
        <f>'BY-HS CODE'!F427</f>
        <v>2916</v>
      </c>
      <c r="G72" s="198">
        <f>'BY-HS CODE'!G427</f>
        <v>779</v>
      </c>
      <c r="H72" s="198">
        <f>'BY-HS CODE'!H427</f>
        <v>871</v>
      </c>
      <c r="I72" s="151">
        <f>'BY-HS CODE'!I427</f>
        <v>27</v>
      </c>
      <c r="J72" s="151">
        <f>'BY-HS CODE'!J427</f>
        <v>191</v>
      </c>
      <c r="K72" s="435">
        <f t="shared" si="42"/>
        <v>6.0740740740740744</v>
      </c>
      <c r="L72" s="198">
        <f>'BY-HS CODE'!L427</f>
        <v>1086</v>
      </c>
      <c r="M72" s="198">
        <f>'BY-HS CODE'!M427</f>
        <v>254</v>
      </c>
      <c r="N72" s="198">
        <f>'BY-HS CODE'!N427</f>
        <v>138</v>
      </c>
      <c r="O72" s="198">
        <f>'BY-HS CODE'!O427</f>
        <v>181</v>
      </c>
      <c r="P72" s="198">
        <f>'BY-HS CODE'!P427</f>
        <v>7</v>
      </c>
      <c r="Q72" s="198">
        <f>'BY-HS CODE'!Q427</f>
        <v>9</v>
      </c>
      <c r="R72" s="151">
        <f>'BY-HS CODE'!R427</f>
        <v>0</v>
      </c>
      <c r="S72" s="151">
        <f>'BY-HS CODE'!S427</f>
        <v>0</v>
      </c>
      <c r="T72" s="435" t="str">
        <f t="shared" si="43"/>
        <v xml:space="preserve">n/a </v>
      </c>
    </row>
    <row r="73" spans="1:20" s="199" customFormat="1" ht="15" customHeight="1">
      <c r="A73" s="193"/>
      <c r="B73" s="197"/>
      <c r="C73" s="200"/>
      <c r="D73" s="200"/>
      <c r="E73" s="200"/>
      <c r="F73" s="200"/>
      <c r="G73" s="200"/>
      <c r="H73" s="200"/>
      <c r="I73" s="126"/>
      <c r="J73" s="126"/>
      <c r="K73" s="435" t="s">
        <v>380</v>
      </c>
      <c r="L73" s="200"/>
      <c r="M73" s="200"/>
      <c r="N73" s="200"/>
      <c r="O73" s="200"/>
      <c r="P73" s="200"/>
      <c r="Q73" s="200"/>
      <c r="R73" s="126"/>
      <c r="S73" s="126"/>
      <c r="T73" s="435"/>
    </row>
    <row r="74" spans="1:20" s="205" customFormat="1" ht="15" customHeight="1">
      <c r="A74" s="201" t="s">
        <v>586</v>
      </c>
      <c r="B74" s="202"/>
      <c r="C74" s="203">
        <f t="shared" ref="C74:J74" si="44">SUM(C47:C72)</f>
        <v>4882698</v>
      </c>
      <c r="D74" s="203">
        <f t="shared" si="44"/>
        <v>5246589</v>
      </c>
      <c r="E74" s="203">
        <f t="shared" si="44"/>
        <v>5238089</v>
      </c>
      <c r="F74" s="203">
        <f t="shared" ref="F74:H74" si="45">SUM(F47:F72)</f>
        <v>5264173</v>
      </c>
      <c r="G74" s="203">
        <f t="shared" si="45"/>
        <v>6813208</v>
      </c>
      <c r="H74" s="203">
        <f t="shared" si="45"/>
        <v>8755446</v>
      </c>
      <c r="I74" s="204">
        <f t="shared" si="44"/>
        <v>660102</v>
      </c>
      <c r="J74" s="204">
        <f t="shared" si="44"/>
        <v>693726</v>
      </c>
      <c r="K74" s="436">
        <f>(J74-I74)/I74</f>
        <v>5.0937582373633168E-2</v>
      </c>
      <c r="L74" s="203">
        <f t="shared" ref="L74:S74" si="46">SUM(L47:L72)</f>
        <v>1932969</v>
      </c>
      <c r="M74" s="203">
        <f t="shared" si="46"/>
        <v>2526174</v>
      </c>
      <c r="N74" s="203">
        <f t="shared" si="46"/>
        <v>1761542</v>
      </c>
      <c r="O74" s="203">
        <f t="shared" ref="O74:P74" si="47">SUM(O47:O72)</f>
        <v>1657555</v>
      </c>
      <c r="P74" s="203">
        <f t="shared" si="47"/>
        <v>2040816</v>
      </c>
      <c r="Q74" s="203">
        <f t="shared" ref="Q74" si="48">SUM(Q47:Q72)</f>
        <v>1894077</v>
      </c>
      <c r="R74" s="204">
        <f t="shared" si="46"/>
        <v>159831</v>
      </c>
      <c r="S74" s="204">
        <f t="shared" si="46"/>
        <v>151317</v>
      </c>
      <c r="T74" s="439">
        <f>(S74-R74)/R74</f>
        <v>-5.3268765133171914E-2</v>
      </c>
    </row>
    <row r="75" spans="1:20" s="161" customFormat="1" ht="15" customHeight="1">
      <c r="A75" s="156"/>
      <c r="B75" s="133" t="s">
        <v>28</v>
      </c>
      <c r="C75" s="206"/>
      <c r="D75" s="206">
        <f>(D74-C74)/C74</f>
        <v>7.4526624419531992E-2</v>
      </c>
      <c r="E75" s="206">
        <f>(E74-D74)/D74</f>
        <v>-1.6201002213056903E-3</v>
      </c>
      <c r="F75" s="206">
        <f>(F74-E74)/E74</f>
        <v>4.9796786576173108E-3</v>
      </c>
      <c r="G75" s="206">
        <f t="shared" ref="G75:H75" si="49">(G74-F74)/F74</f>
        <v>0.2942598960938404</v>
      </c>
      <c r="H75" s="206">
        <f t="shared" si="49"/>
        <v>0.28506952965475296</v>
      </c>
      <c r="I75" s="207"/>
      <c r="J75" s="207"/>
      <c r="K75" s="433"/>
      <c r="L75" s="206"/>
      <c r="M75" s="206">
        <f>(M74-L74)/L74</f>
        <v>0.30688800492920476</v>
      </c>
      <c r="N75" s="206">
        <f>(N74-M74)/M74</f>
        <v>-0.30268382146281292</v>
      </c>
      <c r="O75" s="206">
        <f>(O74-N74)/N74</f>
        <v>-5.9031802818212679E-2</v>
      </c>
      <c r="P75" s="206">
        <f>(P74-O74)/O74</f>
        <v>0.23122068347656638</v>
      </c>
      <c r="Q75" s="206">
        <f>(Q74-P74)/P74</f>
        <v>-7.1902121504339445E-2</v>
      </c>
      <c r="R75" s="207"/>
      <c r="S75" s="207"/>
      <c r="T75" s="433"/>
    </row>
    <row r="76" spans="1:20" s="154" customFormat="1" ht="15" customHeight="1">
      <c r="A76" s="193"/>
      <c r="B76" s="150" t="s">
        <v>587</v>
      </c>
      <c r="C76" s="209">
        <f t="shared" ref="C76:J76" si="50">C74/C327</f>
        <v>0.14510705910900301</v>
      </c>
      <c r="D76" s="209">
        <f>D74/D327</f>
        <v>0.14166306293540437</v>
      </c>
      <c r="E76" s="209">
        <f>E74/E327</f>
        <v>0.14533273973029942</v>
      </c>
      <c r="F76" s="209">
        <f>F74/F327</f>
        <v>0.1462422775975028</v>
      </c>
      <c r="G76" s="209">
        <f t="shared" ref="G76:H76" si="51">G74/G327</f>
        <v>0.1576391963899528</v>
      </c>
      <c r="H76" s="209">
        <f t="shared" si="51"/>
        <v>0.17455795226179896</v>
      </c>
      <c r="I76" s="210">
        <f t="shared" si="50"/>
        <v>0.16257660854547945</v>
      </c>
      <c r="J76" s="210">
        <f t="shared" si="50"/>
        <v>0.16872676506462914</v>
      </c>
      <c r="K76" s="437"/>
      <c r="L76" s="209">
        <f t="shared" ref="L76:S76" si="52">L74/L327</f>
        <v>0.24498771556381349</v>
      </c>
      <c r="M76" s="209">
        <f>M74/M327</f>
        <v>0.26901734286252221</v>
      </c>
      <c r="N76" s="209">
        <f>N74/N327</f>
        <v>0.19715922877939018</v>
      </c>
      <c r="O76" s="209">
        <f>O74/O327</f>
        <v>0.18885387786464453</v>
      </c>
      <c r="P76" s="209">
        <f>P74/P327</f>
        <v>0.20070632178651615</v>
      </c>
      <c r="Q76" s="209">
        <f>Q74/Q327</f>
        <v>0.17967081736179402</v>
      </c>
      <c r="R76" s="210">
        <f t="shared" si="52"/>
        <v>0.17738659670244786</v>
      </c>
      <c r="S76" s="210">
        <f t="shared" si="52"/>
        <v>0.17637761316680556</v>
      </c>
      <c r="T76" s="437"/>
    </row>
    <row r="77" spans="1:20" s="170" customFormat="1" ht="15" customHeight="1">
      <c r="A77" s="211"/>
      <c r="B77" s="212" t="s">
        <v>29</v>
      </c>
      <c r="C77" s="213"/>
      <c r="D77" s="213"/>
      <c r="E77" s="213"/>
      <c r="F77" s="213"/>
      <c r="G77" s="213"/>
      <c r="H77" s="213"/>
      <c r="I77" s="214"/>
      <c r="J77" s="214"/>
      <c r="K77" s="433"/>
      <c r="L77" s="215">
        <f t="shared" ref="L77:S77" si="53">L74/C74</f>
        <v>0.39588133445894053</v>
      </c>
      <c r="M77" s="215">
        <f t="shared" si="53"/>
        <v>0.48148883017137423</v>
      </c>
      <c r="N77" s="215">
        <f t="shared" si="53"/>
        <v>0.33629478231469528</v>
      </c>
      <c r="O77" s="215">
        <f t="shared" si="53"/>
        <v>0.31487472011273188</v>
      </c>
      <c r="P77" s="215">
        <f t="shared" si="53"/>
        <v>0.299538191113496</v>
      </c>
      <c r="Q77" s="215">
        <f t="shared" si="53"/>
        <v>0.21633129825710765</v>
      </c>
      <c r="R77" s="216">
        <f t="shared" si="53"/>
        <v>0.24213076160956942</v>
      </c>
      <c r="S77" s="216">
        <f t="shared" si="53"/>
        <v>0.21812214044161526</v>
      </c>
      <c r="T77" s="433"/>
    </row>
    <row r="78" spans="1:20" s="199" customFormat="1" ht="15" customHeight="1">
      <c r="A78" s="193"/>
      <c r="B78" s="197"/>
      <c r="C78" s="200"/>
      <c r="D78" s="200"/>
      <c r="E78" s="200"/>
      <c r="F78" s="200"/>
      <c r="G78" s="200"/>
      <c r="H78" s="200"/>
      <c r="I78" s="126"/>
      <c r="J78" s="126"/>
      <c r="K78" s="438"/>
      <c r="L78" s="200"/>
      <c r="M78" s="200"/>
      <c r="N78" s="200"/>
      <c r="O78" s="200"/>
      <c r="P78" s="200"/>
      <c r="Q78" s="200"/>
      <c r="R78" s="126"/>
      <c r="S78" s="126"/>
      <c r="T78" s="438"/>
    </row>
    <row r="79" spans="1:20" s="199" customFormat="1" ht="15" customHeight="1">
      <c r="A79" s="193" t="s">
        <v>588</v>
      </c>
      <c r="B79" s="150"/>
      <c r="C79" s="200"/>
      <c r="D79" s="200"/>
      <c r="E79" s="200"/>
      <c r="F79" s="200"/>
      <c r="G79" s="200"/>
      <c r="H79" s="200"/>
      <c r="I79" s="126"/>
      <c r="J79" s="126"/>
      <c r="K79" s="438"/>
      <c r="L79" s="200"/>
      <c r="M79" s="200"/>
      <c r="N79" s="200"/>
      <c r="O79" s="200"/>
      <c r="P79" s="200"/>
      <c r="Q79" s="200"/>
      <c r="R79" s="126"/>
      <c r="S79" s="126"/>
      <c r="T79" s="438"/>
    </row>
    <row r="80" spans="1:20" s="199" customFormat="1" ht="15" customHeight="1">
      <c r="A80" s="193"/>
      <c r="B80" s="150"/>
      <c r="C80" s="200"/>
      <c r="D80" s="200"/>
      <c r="E80" s="200"/>
      <c r="F80" s="200"/>
      <c r="G80" s="200"/>
      <c r="H80" s="200"/>
      <c r="I80" s="126"/>
      <c r="J80" s="126"/>
      <c r="K80" s="438"/>
      <c r="L80" s="200"/>
      <c r="M80" s="200"/>
      <c r="N80" s="200"/>
      <c r="O80" s="200"/>
      <c r="P80" s="200"/>
      <c r="Q80" s="200"/>
      <c r="R80" s="126"/>
      <c r="S80" s="126"/>
      <c r="T80" s="438"/>
    </row>
    <row r="81" spans="1:20" s="199" customFormat="1" ht="15" customHeight="1">
      <c r="A81" s="196" t="s">
        <v>15</v>
      </c>
      <c r="B81" s="197" t="s">
        <v>589</v>
      </c>
      <c r="C81" s="198">
        <f>'BY-HS CODE'!C11</f>
        <v>30101</v>
      </c>
      <c r="D81" s="198">
        <f>'BY-HS CODE'!D11</f>
        <v>23079</v>
      </c>
      <c r="E81" s="198">
        <f>'BY-HS CODE'!E11</f>
        <v>22661</v>
      </c>
      <c r="F81" s="198">
        <f>'BY-HS CODE'!F11</f>
        <v>18590</v>
      </c>
      <c r="G81" s="198">
        <f>'BY-HS CODE'!G11</f>
        <v>8779</v>
      </c>
      <c r="H81" s="198">
        <f>'BY-HS CODE'!H11</f>
        <v>13260</v>
      </c>
      <c r="I81" s="151">
        <f>'BY-HS CODE'!I11</f>
        <v>1316</v>
      </c>
      <c r="J81" s="151">
        <f>'BY-HS CODE'!J11</f>
        <v>694</v>
      </c>
      <c r="K81" s="435">
        <f t="shared" ref="K81:K112" si="54">IF(I81&gt;0,(J81-I81)/I81,"n/a ")</f>
        <v>-0.47264437689969607</v>
      </c>
      <c r="L81" s="198">
        <f>'BY-HS CODE'!L11</f>
        <v>23507</v>
      </c>
      <c r="M81" s="198">
        <f>'BY-HS CODE'!M11</f>
        <v>17328</v>
      </c>
      <c r="N81" s="198">
        <f>'BY-HS CODE'!N11</f>
        <v>18285</v>
      </c>
      <c r="O81" s="198">
        <f>'BY-HS CODE'!O11</f>
        <v>13886</v>
      </c>
      <c r="P81" s="198">
        <f>'BY-HS CODE'!P11</f>
        <v>3963</v>
      </c>
      <c r="Q81" s="198">
        <f>'BY-HS CODE'!Q11</f>
        <v>6897</v>
      </c>
      <c r="R81" s="151">
        <f>'BY-HS CODE'!R11</f>
        <v>776</v>
      </c>
      <c r="S81" s="151">
        <f>'BY-HS CODE'!S11</f>
        <v>0</v>
      </c>
      <c r="T81" s="435">
        <f t="shared" ref="T81:T145" si="55">IF(R81&gt;0,(S81-R81)/R81,"n/a ")</f>
        <v>-1</v>
      </c>
    </row>
    <row r="82" spans="1:20" s="199" customFormat="1" ht="15" customHeight="1">
      <c r="A82" s="196" t="s">
        <v>17</v>
      </c>
      <c r="B82" s="197" t="s">
        <v>18</v>
      </c>
      <c r="C82" s="198">
        <f>'BY-HS CODE'!C12</f>
        <v>988</v>
      </c>
      <c r="D82" s="198">
        <f>'BY-HS CODE'!D12</f>
        <v>960</v>
      </c>
      <c r="E82" s="198">
        <f>'BY-HS CODE'!E12</f>
        <v>851</v>
      </c>
      <c r="F82" s="198">
        <f>'BY-HS CODE'!F12</f>
        <v>432</v>
      </c>
      <c r="G82" s="198">
        <f>'BY-HS CODE'!G12</f>
        <v>475</v>
      </c>
      <c r="H82" s="198">
        <f>'BY-HS CODE'!H12</f>
        <v>413</v>
      </c>
      <c r="I82" s="151">
        <f>'BY-HS CODE'!I12</f>
        <v>0</v>
      </c>
      <c r="J82" s="151">
        <f>'BY-HS CODE'!J12</f>
        <v>0</v>
      </c>
      <c r="K82" s="435" t="str">
        <f t="shared" si="54"/>
        <v xml:space="preserve">n/a </v>
      </c>
      <c r="L82" s="198">
        <f>'BY-HS CODE'!L12</f>
        <v>481</v>
      </c>
      <c r="M82" s="198">
        <f>'BY-HS CODE'!M12</f>
        <v>241</v>
      </c>
      <c r="N82" s="198">
        <f>'BY-HS CODE'!N12</f>
        <v>0</v>
      </c>
      <c r="O82" s="198">
        <f>'BY-HS CODE'!O12</f>
        <v>432</v>
      </c>
      <c r="P82" s="198">
        <f>'BY-HS CODE'!P12</f>
        <v>475</v>
      </c>
      <c r="Q82" s="198">
        <f>'BY-HS CODE'!Q12</f>
        <v>213</v>
      </c>
      <c r="R82" s="151">
        <f>'BY-HS CODE'!R12</f>
        <v>0</v>
      </c>
      <c r="S82" s="151">
        <f>'BY-HS CODE'!S12</f>
        <v>0</v>
      </c>
      <c r="T82" s="435" t="str">
        <f t="shared" si="55"/>
        <v xml:space="preserve">n/a </v>
      </c>
    </row>
    <row r="83" spans="1:20" s="199" customFormat="1" ht="15" customHeight="1">
      <c r="A83" s="196" t="s">
        <v>19</v>
      </c>
      <c r="B83" s="197" t="s">
        <v>20</v>
      </c>
      <c r="C83" s="198">
        <f>'BY-HS CODE'!C13</f>
        <v>8215</v>
      </c>
      <c r="D83" s="198">
        <f>'BY-HS CODE'!D13</f>
        <v>4091</v>
      </c>
      <c r="E83" s="198">
        <f>'BY-HS CODE'!E13</f>
        <v>2050</v>
      </c>
      <c r="F83" s="198">
        <f>'BY-HS CODE'!F13</f>
        <v>1707</v>
      </c>
      <c r="G83" s="198">
        <f>'BY-HS CODE'!G13</f>
        <v>3462</v>
      </c>
      <c r="H83" s="198">
        <f>'BY-HS CODE'!H13</f>
        <v>3157</v>
      </c>
      <c r="I83" s="151">
        <f>'BY-HS CODE'!I13</f>
        <v>0</v>
      </c>
      <c r="J83" s="151">
        <f>'BY-HS CODE'!J13</f>
        <v>0</v>
      </c>
      <c r="K83" s="435" t="str">
        <f t="shared" si="54"/>
        <v xml:space="preserve">n/a </v>
      </c>
      <c r="L83" s="198">
        <f>'BY-HS CODE'!L13</f>
        <v>485</v>
      </c>
      <c r="M83" s="198">
        <f>'BY-HS CODE'!M13</f>
        <v>367</v>
      </c>
      <c r="N83" s="198">
        <f>'BY-HS CODE'!N13</f>
        <v>435</v>
      </c>
      <c r="O83" s="198">
        <f>'BY-HS CODE'!O13</f>
        <v>83</v>
      </c>
      <c r="P83" s="198">
        <f>'BY-HS CODE'!P13</f>
        <v>445</v>
      </c>
      <c r="Q83" s="198">
        <f>'BY-HS CODE'!Q13</f>
        <v>95</v>
      </c>
      <c r="R83" s="151">
        <f>'BY-HS CODE'!R13</f>
        <v>0</v>
      </c>
      <c r="S83" s="151">
        <f>'BY-HS CODE'!S13</f>
        <v>0</v>
      </c>
      <c r="T83" s="435" t="str">
        <f t="shared" si="55"/>
        <v xml:space="preserve">n/a </v>
      </c>
    </row>
    <row r="84" spans="1:20" s="199" customFormat="1" ht="15" customHeight="1">
      <c r="A84" s="196" t="s">
        <v>21</v>
      </c>
      <c r="B84" s="197" t="s">
        <v>22</v>
      </c>
      <c r="C84" s="198">
        <f>'BY-HS CODE'!C14</f>
        <v>0</v>
      </c>
      <c r="D84" s="198">
        <f>'BY-HS CODE'!D14</f>
        <v>1023</v>
      </c>
      <c r="E84" s="198">
        <f>'BY-HS CODE'!E14</f>
        <v>0</v>
      </c>
      <c r="F84" s="198">
        <f>'BY-HS CODE'!F14</f>
        <v>0</v>
      </c>
      <c r="G84" s="198">
        <f>'BY-HS CODE'!G14</f>
        <v>0</v>
      </c>
      <c r="H84" s="198">
        <f>'BY-HS CODE'!H14</f>
        <v>5</v>
      </c>
      <c r="I84" s="151">
        <f>'BY-HS CODE'!I14</f>
        <v>0</v>
      </c>
      <c r="J84" s="151">
        <f>'BY-HS CODE'!J14</f>
        <v>0</v>
      </c>
      <c r="K84" s="435" t="str">
        <f t="shared" si="54"/>
        <v xml:space="preserve">n/a </v>
      </c>
      <c r="L84" s="198">
        <f>'BY-HS CODE'!L14</f>
        <v>0</v>
      </c>
      <c r="M84" s="198">
        <f>'BY-HS CODE'!M14</f>
        <v>0</v>
      </c>
      <c r="N84" s="198">
        <f>'BY-HS CODE'!N14</f>
        <v>0</v>
      </c>
      <c r="O84" s="198">
        <f>'BY-HS CODE'!O14</f>
        <v>0</v>
      </c>
      <c r="P84" s="198">
        <f>'BY-HS CODE'!P14</f>
        <v>0</v>
      </c>
      <c r="Q84" s="198">
        <f>'BY-HS CODE'!Q14</f>
        <v>0</v>
      </c>
      <c r="R84" s="151">
        <f>'BY-HS CODE'!R14</f>
        <v>0</v>
      </c>
      <c r="S84" s="151">
        <f>'BY-HS CODE'!S14</f>
        <v>0</v>
      </c>
      <c r="T84" s="435" t="str">
        <f t="shared" si="55"/>
        <v xml:space="preserve">n/a </v>
      </c>
    </row>
    <row r="85" spans="1:20" s="199" customFormat="1" ht="15" customHeight="1">
      <c r="A85" s="196" t="s">
        <v>23</v>
      </c>
      <c r="B85" s="197" t="s">
        <v>24</v>
      </c>
      <c r="C85" s="198">
        <f>'BY-HS CODE'!C15</f>
        <v>24130</v>
      </c>
      <c r="D85" s="198">
        <f>'BY-HS CODE'!D15</f>
        <v>12409</v>
      </c>
      <c r="E85" s="198">
        <f>'BY-HS CODE'!E15</f>
        <v>11852</v>
      </c>
      <c r="F85" s="198">
        <f>'BY-HS CODE'!F15</f>
        <v>11884</v>
      </c>
      <c r="G85" s="198">
        <f>'BY-HS CODE'!G15</f>
        <v>13561</v>
      </c>
      <c r="H85" s="198">
        <f>'BY-HS CODE'!H15</f>
        <v>11103</v>
      </c>
      <c r="I85" s="151">
        <f>'BY-HS CODE'!I15</f>
        <v>1044</v>
      </c>
      <c r="J85" s="151">
        <f>'BY-HS CODE'!J15</f>
        <v>2863</v>
      </c>
      <c r="K85" s="435">
        <f t="shared" si="54"/>
        <v>1.7423371647509578</v>
      </c>
      <c r="L85" s="198">
        <f>'BY-HS CODE'!L15</f>
        <v>9102</v>
      </c>
      <c r="M85" s="198">
        <f>'BY-HS CODE'!M15</f>
        <v>6156</v>
      </c>
      <c r="N85" s="198">
        <f>'BY-HS CODE'!N15</f>
        <v>3095</v>
      </c>
      <c r="O85" s="198">
        <f>'BY-HS CODE'!O15</f>
        <v>5675</v>
      </c>
      <c r="P85" s="198">
        <f>'BY-HS CODE'!P15</f>
        <v>9817</v>
      </c>
      <c r="Q85" s="198">
        <f>'BY-HS CODE'!Q15</f>
        <v>9913</v>
      </c>
      <c r="R85" s="151">
        <f>'BY-HS CODE'!R15</f>
        <v>1044</v>
      </c>
      <c r="S85" s="151">
        <f>'BY-HS CODE'!S15</f>
        <v>966</v>
      </c>
      <c r="T85" s="435">
        <f t="shared" si="55"/>
        <v>-7.4712643678160925E-2</v>
      </c>
    </row>
    <row r="86" spans="1:20" s="199" customFormat="1" ht="15" customHeight="1">
      <c r="A86" s="196" t="s">
        <v>25</v>
      </c>
      <c r="B86" s="197" t="s">
        <v>26</v>
      </c>
      <c r="C86" s="198">
        <f>'BY-HS CODE'!C16</f>
        <v>26834</v>
      </c>
      <c r="D86" s="198">
        <f>'BY-HS CODE'!D16</f>
        <v>32080</v>
      </c>
      <c r="E86" s="198">
        <f>'BY-HS CODE'!E16</f>
        <v>31506</v>
      </c>
      <c r="F86" s="198">
        <f>'BY-HS CODE'!F16</f>
        <v>36924</v>
      </c>
      <c r="G86" s="198">
        <f>'BY-HS CODE'!G16</f>
        <v>41195</v>
      </c>
      <c r="H86" s="198">
        <f>'BY-HS CODE'!H16</f>
        <v>38636</v>
      </c>
      <c r="I86" s="151">
        <f>'BY-HS CODE'!I16</f>
        <v>2441</v>
      </c>
      <c r="J86" s="151">
        <f>'BY-HS CODE'!J16</f>
        <v>4595</v>
      </c>
      <c r="K86" s="435">
        <f t="shared" si="54"/>
        <v>0.88242523555919705</v>
      </c>
      <c r="L86" s="198">
        <f>'BY-HS CODE'!L16</f>
        <v>3670</v>
      </c>
      <c r="M86" s="198">
        <f>'BY-HS CODE'!M16</f>
        <v>5574</v>
      </c>
      <c r="N86" s="198">
        <f>'BY-HS CODE'!N16</f>
        <v>5251</v>
      </c>
      <c r="O86" s="198">
        <f>'BY-HS CODE'!O16</f>
        <v>6242</v>
      </c>
      <c r="P86" s="198">
        <f>'BY-HS CODE'!P16</f>
        <v>7999</v>
      </c>
      <c r="Q86" s="198">
        <f>'BY-HS CODE'!Q16</f>
        <v>9158</v>
      </c>
      <c r="R86" s="151">
        <f>'BY-HS CODE'!R16</f>
        <v>366</v>
      </c>
      <c r="S86" s="151">
        <f>'BY-HS CODE'!S16</f>
        <v>493</v>
      </c>
      <c r="T86" s="435">
        <f t="shared" si="55"/>
        <v>0.34699453551912568</v>
      </c>
    </row>
    <row r="87" spans="1:20" s="199" customFormat="1" ht="15" customHeight="1">
      <c r="A87" s="196" t="s">
        <v>48</v>
      </c>
      <c r="B87" s="197" t="s">
        <v>49</v>
      </c>
      <c r="C87" s="198">
        <f>'BY-HS CODE'!C32</f>
        <v>18754</v>
      </c>
      <c r="D87" s="198">
        <f>'BY-HS CODE'!D32</f>
        <v>21022</v>
      </c>
      <c r="E87" s="198">
        <f>'BY-HS CODE'!E32</f>
        <v>22187</v>
      </c>
      <c r="F87" s="198">
        <f>'BY-HS CODE'!F32</f>
        <v>17483</v>
      </c>
      <c r="G87" s="198">
        <f>'BY-HS CODE'!G32</f>
        <v>21424</v>
      </c>
      <c r="H87" s="198">
        <f>'BY-HS CODE'!H32</f>
        <v>33146</v>
      </c>
      <c r="I87" s="151">
        <f>'BY-HS CODE'!I32</f>
        <v>2017</v>
      </c>
      <c r="J87" s="151">
        <f>'BY-HS CODE'!J32</f>
        <v>3748</v>
      </c>
      <c r="K87" s="435">
        <f t="shared" si="54"/>
        <v>0.8582052553296976</v>
      </c>
      <c r="L87" s="198">
        <f>'BY-HS CODE'!L32</f>
        <v>6551</v>
      </c>
      <c r="M87" s="198">
        <f>'BY-HS CODE'!M32</f>
        <v>14055</v>
      </c>
      <c r="N87" s="198">
        <f>'BY-HS CODE'!N32</f>
        <v>16968</v>
      </c>
      <c r="O87" s="198">
        <f>'BY-HS CODE'!O32</f>
        <v>14271</v>
      </c>
      <c r="P87" s="198">
        <f>'BY-HS CODE'!P32</f>
        <v>14000</v>
      </c>
      <c r="Q87" s="198">
        <f>'BY-HS CODE'!Q32</f>
        <v>16037</v>
      </c>
      <c r="R87" s="151">
        <f>'BY-HS CODE'!R32</f>
        <v>775</v>
      </c>
      <c r="S87" s="151">
        <f>'BY-HS CODE'!S32</f>
        <v>2942</v>
      </c>
      <c r="T87" s="435">
        <f t="shared" si="55"/>
        <v>2.7961290322580643</v>
      </c>
    </row>
    <row r="88" spans="1:20" s="199" customFormat="1" ht="15" customHeight="1">
      <c r="A88" s="196" t="s">
        <v>75</v>
      </c>
      <c r="B88" s="197" t="s">
        <v>590</v>
      </c>
      <c r="C88" s="198">
        <f>'BY-HS CODE'!C54</f>
        <v>67618</v>
      </c>
      <c r="D88" s="198">
        <f>'BY-HS CODE'!D54</f>
        <v>89858</v>
      </c>
      <c r="E88" s="198">
        <f>'BY-HS CODE'!E54</f>
        <v>95260</v>
      </c>
      <c r="F88" s="198">
        <f>'BY-HS CODE'!F54</f>
        <v>98515</v>
      </c>
      <c r="G88" s="198">
        <f>'BY-HS CODE'!G54</f>
        <v>124640</v>
      </c>
      <c r="H88" s="198">
        <f>'BY-HS CODE'!H54</f>
        <v>181464</v>
      </c>
      <c r="I88" s="151">
        <f>'BY-HS CODE'!I54</f>
        <v>13636</v>
      </c>
      <c r="J88" s="151">
        <f>'BY-HS CODE'!J54</f>
        <v>18566</v>
      </c>
      <c r="K88" s="435">
        <f t="shared" si="54"/>
        <v>0.36154297447931943</v>
      </c>
      <c r="L88" s="198">
        <f>'BY-HS CODE'!L54</f>
        <v>659</v>
      </c>
      <c r="M88" s="198">
        <f>'BY-HS CODE'!M54</f>
        <v>1320</v>
      </c>
      <c r="N88" s="198">
        <f>'BY-HS CODE'!N54</f>
        <v>799</v>
      </c>
      <c r="O88" s="198">
        <f>'BY-HS CODE'!O54</f>
        <v>452</v>
      </c>
      <c r="P88" s="198">
        <f>'BY-HS CODE'!P54</f>
        <v>348</v>
      </c>
      <c r="Q88" s="198">
        <f>'BY-HS CODE'!Q54</f>
        <v>610</v>
      </c>
      <c r="R88" s="151">
        <f>'BY-HS CODE'!R54</f>
        <v>1</v>
      </c>
      <c r="S88" s="151">
        <f>'BY-HS CODE'!S54</f>
        <v>0</v>
      </c>
      <c r="T88" s="435">
        <f t="shared" si="55"/>
        <v>-1</v>
      </c>
    </row>
    <row r="89" spans="1:20" s="199" customFormat="1" ht="15" customHeight="1">
      <c r="A89" s="196" t="s">
        <v>77</v>
      </c>
      <c r="B89" s="197" t="s">
        <v>591</v>
      </c>
      <c r="C89" s="198">
        <f>'BY-HS CODE'!C55</f>
        <v>69054</v>
      </c>
      <c r="D89" s="198">
        <f>'BY-HS CODE'!D55</f>
        <v>69711</v>
      </c>
      <c r="E89" s="198">
        <f>'BY-HS CODE'!E55</f>
        <v>75554</v>
      </c>
      <c r="F89" s="198">
        <f>'BY-HS CODE'!F55</f>
        <v>70310</v>
      </c>
      <c r="G89" s="198">
        <f>'BY-HS CODE'!G55</f>
        <v>61387</v>
      </c>
      <c r="H89" s="198">
        <f>'BY-HS CODE'!H55</f>
        <v>90971</v>
      </c>
      <c r="I89" s="151">
        <f>'BY-HS CODE'!I55</f>
        <v>4774</v>
      </c>
      <c r="J89" s="151">
        <f>'BY-HS CODE'!J55</f>
        <v>4463</v>
      </c>
      <c r="K89" s="435">
        <f t="shared" si="54"/>
        <v>-6.5144532886468376E-2</v>
      </c>
      <c r="L89" s="198">
        <f>'BY-HS CODE'!L55</f>
        <v>17351</v>
      </c>
      <c r="M89" s="198">
        <f>'BY-HS CODE'!M55</f>
        <v>16088</v>
      </c>
      <c r="N89" s="198">
        <f>'BY-HS CODE'!N55</f>
        <v>19390</v>
      </c>
      <c r="O89" s="198">
        <f>'BY-HS CODE'!O55</f>
        <v>13700</v>
      </c>
      <c r="P89" s="198">
        <f>'BY-HS CODE'!P55</f>
        <v>14197</v>
      </c>
      <c r="Q89" s="198">
        <f>'BY-HS CODE'!Q55</f>
        <v>28624</v>
      </c>
      <c r="R89" s="151">
        <f>'BY-HS CODE'!R55</f>
        <v>411</v>
      </c>
      <c r="S89" s="151">
        <f>'BY-HS CODE'!S55</f>
        <v>114</v>
      </c>
      <c r="T89" s="435">
        <f t="shared" si="55"/>
        <v>-0.72262773722627738</v>
      </c>
    </row>
    <row r="90" spans="1:20" s="199" customFormat="1" ht="15" customHeight="1">
      <c r="A90" s="196" t="s">
        <v>81</v>
      </c>
      <c r="B90" s="197" t="s">
        <v>82</v>
      </c>
      <c r="C90" s="198">
        <f>'BY-HS CODE'!C57</f>
        <v>127017</v>
      </c>
      <c r="D90" s="198">
        <f>'BY-HS CODE'!D57</f>
        <v>128593</v>
      </c>
      <c r="E90" s="198">
        <f>'BY-HS CODE'!E57</f>
        <v>143245</v>
      </c>
      <c r="F90" s="198">
        <f>'BY-HS CODE'!F57</f>
        <v>169924</v>
      </c>
      <c r="G90" s="198">
        <f>'BY-HS CODE'!G57</f>
        <v>200416</v>
      </c>
      <c r="H90" s="198">
        <f>'BY-HS CODE'!H57</f>
        <v>253318</v>
      </c>
      <c r="I90" s="151">
        <f>'BY-HS CODE'!I57</f>
        <v>17696</v>
      </c>
      <c r="J90" s="151">
        <f>'BY-HS CODE'!J57</f>
        <v>26825</v>
      </c>
      <c r="K90" s="435">
        <f t="shared" si="54"/>
        <v>0.51587929475587702</v>
      </c>
      <c r="L90" s="198">
        <f>'BY-HS CODE'!L57</f>
        <v>11447</v>
      </c>
      <c r="M90" s="198">
        <f>'BY-HS CODE'!M57</f>
        <v>12029</v>
      </c>
      <c r="N90" s="198">
        <f>'BY-HS CODE'!N57</f>
        <v>14306</v>
      </c>
      <c r="O90" s="198">
        <f>'BY-HS CODE'!O57</f>
        <v>12081</v>
      </c>
      <c r="P90" s="198">
        <f>'BY-HS CODE'!P57</f>
        <v>16574</v>
      </c>
      <c r="Q90" s="198">
        <f>'BY-HS CODE'!Q57</f>
        <v>16846</v>
      </c>
      <c r="R90" s="151">
        <f>'BY-HS CODE'!R57</f>
        <v>1010</v>
      </c>
      <c r="S90" s="151">
        <f>'BY-HS CODE'!S57</f>
        <v>883</v>
      </c>
      <c r="T90" s="435">
        <f t="shared" si="55"/>
        <v>-0.12574257425742574</v>
      </c>
    </row>
    <row r="91" spans="1:20" s="199" customFormat="1" ht="15" customHeight="1">
      <c r="A91" s="196" t="s">
        <v>99</v>
      </c>
      <c r="B91" s="197" t="s">
        <v>592</v>
      </c>
      <c r="C91" s="198">
        <f>'BY-HS CODE'!C73</f>
        <v>1928</v>
      </c>
      <c r="D91" s="198">
        <f>'BY-HS CODE'!D73</f>
        <v>1843</v>
      </c>
      <c r="E91" s="198">
        <f>'BY-HS CODE'!E73</f>
        <v>1828</v>
      </c>
      <c r="F91" s="198">
        <f>'BY-HS CODE'!F73</f>
        <v>1380</v>
      </c>
      <c r="G91" s="198">
        <f>'BY-HS CODE'!G73</f>
        <v>1591</v>
      </c>
      <c r="H91" s="198">
        <f>'BY-HS CODE'!H73</f>
        <v>1422</v>
      </c>
      <c r="I91" s="151">
        <f>'BY-HS CODE'!I73</f>
        <v>258</v>
      </c>
      <c r="J91" s="151">
        <f>'BY-HS CODE'!J73</f>
        <v>135</v>
      </c>
      <c r="K91" s="435">
        <f t="shared" si="54"/>
        <v>-0.47674418604651164</v>
      </c>
      <c r="L91" s="198">
        <f>'BY-HS CODE'!L73</f>
        <v>0</v>
      </c>
      <c r="M91" s="198">
        <f>'BY-HS CODE'!M73</f>
        <v>0</v>
      </c>
      <c r="N91" s="198">
        <f>'BY-HS CODE'!N73</f>
        <v>0</v>
      </c>
      <c r="O91" s="198">
        <f>'BY-HS CODE'!O73</f>
        <v>0</v>
      </c>
      <c r="P91" s="198">
        <f>'BY-HS CODE'!P73</f>
        <v>0</v>
      </c>
      <c r="Q91" s="198">
        <f>'BY-HS CODE'!Q73</f>
        <v>0</v>
      </c>
      <c r="R91" s="151">
        <f>'BY-HS CODE'!R73</f>
        <v>0</v>
      </c>
      <c r="S91" s="151">
        <f>'BY-HS CODE'!S73</f>
        <v>0</v>
      </c>
      <c r="T91" s="435" t="str">
        <f t="shared" si="55"/>
        <v xml:space="preserve">n/a </v>
      </c>
    </row>
    <row r="92" spans="1:20" s="199" customFormat="1" ht="15" customHeight="1">
      <c r="A92" s="196" t="s">
        <v>101</v>
      </c>
      <c r="B92" s="197" t="s">
        <v>102</v>
      </c>
      <c r="C92" s="198">
        <f>'BY-HS CODE'!C74</f>
        <v>0</v>
      </c>
      <c r="D92" s="198">
        <f>'BY-HS CODE'!D74</f>
        <v>0</v>
      </c>
      <c r="E92" s="198">
        <f>'BY-HS CODE'!E74</f>
        <v>0</v>
      </c>
      <c r="F92" s="198">
        <f>'BY-HS CODE'!F74</f>
        <v>0</v>
      </c>
      <c r="G92" s="198">
        <f>'BY-HS CODE'!G74</f>
        <v>0</v>
      </c>
      <c r="H92" s="198">
        <f>'BY-HS CODE'!H74</f>
        <v>0</v>
      </c>
      <c r="I92" s="151">
        <f>'BY-HS CODE'!I74</f>
        <v>0</v>
      </c>
      <c r="J92" s="151">
        <f>'BY-HS CODE'!J74</f>
        <v>0</v>
      </c>
      <c r="K92" s="435" t="str">
        <f t="shared" si="54"/>
        <v xml:space="preserve">n/a </v>
      </c>
      <c r="L92" s="198">
        <f>'BY-HS CODE'!L74</f>
        <v>0</v>
      </c>
      <c r="M92" s="198">
        <f>'BY-HS CODE'!M74</f>
        <v>0</v>
      </c>
      <c r="N92" s="198">
        <f>'BY-HS CODE'!N74</f>
        <v>0</v>
      </c>
      <c r="O92" s="198">
        <f>'BY-HS CODE'!O74</f>
        <v>0</v>
      </c>
      <c r="P92" s="198">
        <f>'BY-HS CODE'!P74</f>
        <v>0</v>
      </c>
      <c r="Q92" s="198">
        <f>'BY-HS CODE'!Q74</f>
        <v>0</v>
      </c>
      <c r="R92" s="151">
        <f>'BY-HS CODE'!R74</f>
        <v>0</v>
      </c>
      <c r="S92" s="151">
        <f>'BY-HS CODE'!S74</f>
        <v>0</v>
      </c>
      <c r="T92" s="435" t="str">
        <f t="shared" si="55"/>
        <v xml:space="preserve">n/a </v>
      </c>
    </row>
    <row r="93" spans="1:20" s="199" customFormat="1" ht="15" customHeight="1">
      <c r="A93" s="196" t="s">
        <v>105</v>
      </c>
      <c r="B93" s="197" t="s">
        <v>593</v>
      </c>
      <c r="C93" s="198">
        <f>'BY-HS CODE'!C76</f>
        <v>36734</v>
      </c>
      <c r="D93" s="198">
        <f>'BY-HS CODE'!D76</f>
        <v>43534</v>
      </c>
      <c r="E93" s="198">
        <f>'BY-HS CODE'!E76</f>
        <v>37689</v>
      </c>
      <c r="F93" s="198">
        <f>'BY-HS CODE'!F76</f>
        <v>40878</v>
      </c>
      <c r="G93" s="198">
        <f>'BY-HS CODE'!G76</f>
        <v>36601</v>
      </c>
      <c r="H93" s="198">
        <f>'BY-HS CODE'!H76</f>
        <v>35817</v>
      </c>
      <c r="I93" s="151">
        <f>'BY-HS CODE'!I76</f>
        <v>3757</v>
      </c>
      <c r="J93" s="151">
        <f>'BY-HS CODE'!J76</f>
        <v>1352</v>
      </c>
      <c r="K93" s="435">
        <f t="shared" si="54"/>
        <v>-0.64013840830449831</v>
      </c>
      <c r="L93" s="198">
        <f>'BY-HS CODE'!L76</f>
        <v>51</v>
      </c>
      <c r="M93" s="198">
        <f>'BY-HS CODE'!M76</f>
        <v>0</v>
      </c>
      <c r="N93" s="198">
        <f>'BY-HS CODE'!N76</f>
        <v>0</v>
      </c>
      <c r="O93" s="198">
        <f>'BY-HS CODE'!O76</f>
        <v>8</v>
      </c>
      <c r="P93" s="198">
        <f>'BY-HS CODE'!P76</f>
        <v>11</v>
      </c>
      <c r="Q93" s="198">
        <f>'BY-HS CODE'!Q76</f>
        <v>69</v>
      </c>
      <c r="R93" s="151">
        <f>'BY-HS CODE'!R76</f>
        <v>0</v>
      </c>
      <c r="S93" s="151">
        <f>'BY-HS CODE'!S76</f>
        <v>0</v>
      </c>
      <c r="T93" s="435" t="str">
        <f t="shared" si="55"/>
        <v xml:space="preserve">n/a </v>
      </c>
    </row>
    <row r="94" spans="1:20" s="199" customFormat="1" ht="15" customHeight="1">
      <c r="A94" s="196" t="s">
        <v>107</v>
      </c>
      <c r="B94" s="197" t="s">
        <v>108</v>
      </c>
      <c r="C94" s="198">
        <f>'BY-HS CODE'!C77</f>
        <v>687</v>
      </c>
      <c r="D94" s="198">
        <f>'BY-HS CODE'!D77</f>
        <v>669</v>
      </c>
      <c r="E94" s="198">
        <f>'BY-HS CODE'!E77</f>
        <v>755</v>
      </c>
      <c r="F94" s="198">
        <f>'BY-HS CODE'!F77</f>
        <v>1301</v>
      </c>
      <c r="G94" s="198">
        <f>'BY-HS CODE'!G77</f>
        <v>2722</v>
      </c>
      <c r="H94" s="198">
        <f>'BY-HS CODE'!H77</f>
        <v>3146</v>
      </c>
      <c r="I94" s="151">
        <f>'BY-HS CODE'!I77</f>
        <v>336</v>
      </c>
      <c r="J94" s="151">
        <f>'BY-HS CODE'!J77</f>
        <v>546</v>
      </c>
      <c r="K94" s="435">
        <f t="shared" si="54"/>
        <v>0.625</v>
      </c>
      <c r="L94" s="198">
        <f>'BY-HS CODE'!L77</f>
        <v>2</v>
      </c>
      <c r="M94" s="198">
        <f>'BY-HS CODE'!M77</f>
        <v>0</v>
      </c>
      <c r="N94" s="198">
        <f>'BY-HS CODE'!N77</f>
        <v>0</v>
      </c>
      <c r="O94" s="198">
        <f>'BY-HS CODE'!O77</f>
        <v>0</v>
      </c>
      <c r="P94" s="198">
        <f>'BY-HS CODE'!P77</f>
        <v>1</v>
      </c>
      <c r="Q94" s="198">
        <f>'BY-HS CODE'!Q77</f>
        <v>192</v>
      </c>
      <c r="R94" s="151">
        <f>'BY-HS CODE'!R77</f>
        <v>0</v>
      </c>
      <c r="S94" s="151">
        <f>'BY-HS CODE'!S77</f>
        <v>335</v>
      </c>
      <c r="T94" s="435" t="str">
        <f t="shared" si="55"/>
        <v xml:space="preserve">n/a </v>
      </c>
    </row>
    <row r="95" spans="1:20" s="199" customFormat="1" ht="15" customHeight="1">
      <c r="A95" s="196" t="s">
        <v>109</v>
      </c>
      <c r="B95" s="197" t="s">
        <v>594</v>
      </c>
      <c r="C95" s="198">
        <f>'BY-HS CODE'!C78</f>
        <v>43452</v>
      </c>
      <c r="D95" s="198">
        <f>'BY-HS CODE'!D78</f>
        <v>52632</v>
      </c>
      <c r="E95" s="198">
        <f>'BY-HS CODE'!E78</f>
        <v>47071</v>
      </c>
      <c r="F95" s="198">
        <f>'BY-HS CODE'!F78</f>
        <v>48190</v>
      </c>
      <c r="G95" s="198">
        <f>'BY-HS CODE'!G78</f>
        <v>52433</v>
      </c>
      <c r="H95" s="198">
        <f>'BY-HS CODE'!H78</f>
        <v>62125</v>
      </c>
      <c r="I95" s="151">
        <f>'BY-HS CODE'!I78</f>
        <v>4912</v>
      </c>
      <c r="J95" s="151">
        <f>'BY-HS CODE'!J78</f>
        <v>3543</v>
      </c>
      <c r="K95" s="435">
        <f t="shared" si="54"/>
        <v>-0.27870521172638435</v>
      </c>
      <c r="L95" s="198">
        <f>'BY-HS CODE'!L78</f>
        <v>68</v>
      </c>
      <c r="M95" s="198">
        <f>'BY-HS CODE'!M78</f>
        <v>0</v>
      </c>
      <c r="N95" s="198">
        <f>'BY-HS CODE'!N78</f>
        <v>0</v>
      </c>
      <c r="O95" s="198">
        <f>'BY-HS CODE'!O78</f>
        <v>0</v>
      </c>
      <c r="P95" s="198">
        <f>'BY-HS CODE'!P78</f>
        <v>1</v>
      </c>
      <c r="Q95" s="198">
        <f>'BY-HS CODE'!Q78</f>
        <v>0</v>
      </c>
      <c r="R95" s="151">
        <f>'BY-HS CODE'!R78</f>
        <v>0</v>
      </c>
      <c r="S95" s="151">
        <f>'BY-HS CODE'!S78</f>
        <v>0</v>
      </c>
      <c r="T95" s="435" t="str">
        <f t="shared" si="55"/>
        <v xml:space="preserve">n/a </v>
      </c>
    </row>
    <row r="96" spans="1:20" s="199" customFormat="1" ht="15" customHeight="1">
      <c r="A96" s="196" t="s">
        <v>111</v>
      </c>
      <c r="B96" s="197" t="s">
        <v>595</v>
      </c>
      <c r="C96" s="198">
        <f>'BY-HS CODE'!C79</f>
        <v>33073</v>
      </c>
      <c r="D96" s="198">
        <f>'BY-HS CODE'!D79</f>
        <v>45396</v>
      </c>
      <c r="E96" s="198">
        <f>'BY-HS CODE'!E79</f>
        <v>45050</v>
      </c>
      <c r="F96" s="198">
        <f>'BY-HS CODE'!F79</f>
        <v>51902</v>
      </c>
      <c r="G96" s="198">
        <f>'BY-HS CODE'!G79</f>
        <v>45163</v>
      </c>
      <c r="H96" s="198">
        <f>'BY-HS CODE'!H79</f>
        <v>53827</v>
      </c>
      <c r="I96" s="151">
        <f>'BY-HS CODE'!I79</f>
        <v>8485</v>
      </c>
      <c r="J96" s="151">
        <f>'BY-HS CODE'!J79</f>
        <v>1028</v>
      </c>
      <c r="K96" s="435">
        <f t="shared" si="54"/>
        <v>-0.87884502062463166</v>
      </c>
      <c r="L96" s="198">
        <f>'BY-HS CODE'!L79</f>
        <v>1</v>
      </c>
      <c r="M96" s="198">
        <f>'BY-HS CODE'!M79</f>
        <v>7</v>
      </c>
      <c r="N96" s="198">
        <f>'BY-HS CODE'!N79</f>
        <v>22</v>
      </c>
      <c r="O96" s="198">
        <f>'BY-HS CODE'!O79</f>
        <v>25</v>
      </c>
      <c r="P96" s="198">
        <f>'BY-HS CODE'!P79</f>
        <v>14</v>
      </c>
      <c r="Q96" s="198">
        <f>'BY-HS CODE'!Q79</f>
        <v>26</v>
      </c>
      <c r="R96" s="151">
        <f>'BY-HS CODE'!R79</f>
        <v>0</v>
      </c>
      <c r="S96" s="151">
        <f>'BY-HS CODE'!S79</f>
        <v>0</v>
      </c>
      <c r="T96" s="435" t="str">
        <f t="shared" si="55"/>
        <v xml:space="preserve">n/a </v>
      </c>
    </row>
    <row r="97" spans="1:20" s="199" customFormat="1" ht="15" customHeight="1">
      <c r="A97" s="196" t="s">
        <v>113</v>
      </c>
      <c r="B97" s="197" t="s">
        <v>596</v>
      </c>
      <c r="C97" s="198">
        <f>'BY-HS CODE'!C80</f>
        <v>16478</v>
      </c>
      <c r="D97" s="198">
        <f>'BY-HS CODE'!D80</f>
        <v>17335</v>
      </c>
      <c r="E97" s="198">
        <f>'BY-HS CODE'!E80</f>
        <v>18824</v>
      </c>
      <c r="F97" s="198">
        <f>'BY-HS CODE'!F80</f>
        <v>19902</v>
      </c>
      <c r="G97" s="198">
        <f>'BY-HS CODE'!G80</f>
        <v>20608</v>
      </c>
      <c r="H97" s="198">
        <f>'BY-HS CODE'!H80</f>
        <v>21332</v>
      </c>
      <c r="I97" s="151">
        <f>'BY-HS CODE'!I80</f>
        <v>1532</v>
      </c>
      <c r="J97" s="151">
        <f>'BY-HS CODE'!J80</f>
        <v>2225</v>
      </c>
      <c r="K97" s="435">
        <f t="shared" si="54"/>
        <v>0.45234986945169714</v>
      </c>
      <c r="L97" s="198">
        <f>'BY-HS CODE'!L80</f>
        <v>7223</v>
      </c>
      <c r="M97" s="198">
        <f>'BY-HS CODE'!M80</f>
        <v>6442</v>
      </c>
      <c r="N97" s="198">
        <f>'BY-HS CODE'!N80</f>
        <v>7362</v>
      </c>
      <c r="O97" s="198">
        <f>'BY-HS CODE'!O80</f>
        <v>7345</v>
      </c>
      <c r="P97" s="198">
        <f>'BY-HS CODE'!P80</f>
        <v>7589</v>
      </c>
      <c r="Q97" s="198">
        <f>'BY-HS CODE'!Q80</f>
        <v>5998</v>
      </c>
      <c r="R97" s="151">
        <f>'BY-HS CODE'!R80</f>
        <v>274</v>
      </c>
      <c r="S97" s="151">
        <f>'BY-HS CODE'!S80</f>
        <v>677</v>
      </c>
      <c r="T97" s="435">
        <f t="shared" si="55"/>
        <v>1.4708029197080292</v>
      </c>
    </row>
    <row r="98" spans="1:20" s="199" customFormat="1" ht="15" customHeight="1">
      <c r="A98" s="196" t="s">
        <v>117</v>
      </c>
      <c r="B98" s="197" t="s">
        <v>597</v>
      </c>
      <c r="C98" s="198">
        <f>'BY-HS CODE'!C86</f>
        <v>7437</v>
      </c>
      <c r="D98" s="198">
        <f>'BY-HS CODE'!D86</f>
        <v>12824</v>
      </c>
      <c r="E98" s="198">
        <f>'BY-HS CODE'!E86</f>
        <v>12996</v>
      </c>
      <c r="F98" s="198">
        <f>'BY-HS CODE'!F86</f>
        <v>12626</v>
      </c>
      <c r="G98" s="198">
        <f>'BY-HS CODE'!G86</f>
        <v>13802</v>
      </c>
      <c r="H98" s="198">
        <f>'BY-HS CODE'!H86</f>
        <v>12960</v>
      </c>
      <c r="I98" s="151">
        <f>'BY-HS CODE'!I86</f>
        <v>449</v>
      </c>
      <c r="J98" s="151">
        <f>'BY-HS CODE'!J86</f>
        <v>100</v>
      </c>
      <c r="K98" s="435">
        <f t="shared" si="54"/>
        <v>-0.77728285077950998</v>
      </c>
      <c r="L98" s="198">
        <f>'BY-HS CODE'!L86</f>
        <v>132</v>
      </c>
      <c r="M98" s="198">
        <f>'BY-HS CODE'!M86</f>
        <v>12</v>
      </c>
      <c r="N98" s="198">
        <f>'BY-HS CODE'!N86</f>
        <v>3</v>
      </c>
      <c r="O98" s="198">
        <f>'BY-HS CODE'!O86</f>
        <v>12</v>
      </c>
      <c r="P98" s="198">
        <f>'BY-HS CODE'!P86</f>
        <v>87</v>
      </c>
      <c r="Q98" s="198">
        <f>'BY-HS CODE'!Q86</f>
        <v>31</v>
      </c>
      <c r="R98" s="151">
        <f>'BY-HS CODE'!R86</f>
        <v>0</v>
      </c>
      <c r="S98" s="151">
        <f>'BY-HS CODE'!S86</f>
        <v>0</v>
      </c>
      <c r="T98" s="435" t="str">
        <f t="shared" si="55"/>
        <v xml:space="preserve">n/a </v>
      </c>
    </row>
    <row r="99" spans="1:20" s="199" customFormat="1" ht="15" customHeight="1">
      <c r="A99" s="196" t="s">
        <v>119</v>
      </c>
      <c r="B99" s="197" t="s">
        <v>120</v>
      </c>
      <c r="C99" s="198">
        <f>'BY-HS CODE'!C87</f>
        <v>64672</v>
      </c>
      <c r="D99" s="198">
        <f>'BY-HS CODE'!D87</f>
        <v>68600</v>
      </c>
      <c r="E99" s="198">
        <f>'BY-HS CODE'!E87</f>
        <v>69964</v>
      </c>
      <c r="F99" s="198">
        <f>'BY-HS CODE'!F87</f>
        <v>69065</v>
      </c>
      <c r="G99" s="198">
        <f>'BY-HS CODE'!G87</f>
        <v>81992</v>
      </c>
      <c r="H99" s="198">
        <f>'BY-HS CODE'!H87</f>
        <v>83559</v>
      </c>
      <c r="I99" s="151">
        <f>'BY-HS CODE'!I87</f>
        <v>7969</v>
      </c>
      <c r="J99" s="151">
        <f>'BY-HS CODE'!J87</f>
        <v>6777</v>
      </c>
      <c r="K99" s="435">
        <f t="shared" si="54"/>
        <v>-0.14957962103149705</v>
      </c>
      <c r="L99" s="198">
        <f>'BY-HS CODE'!L87</f>
        <v>482</v>
      </c>
      <c r="M99" s="198">
        <f>'BY-HS CODE'!M87</f>
        <v>555</v>
      </c>
      <c r="N99" s="198">
        <f>'BY-HS CODE'!N87</f>
        <v>299</v>
      </c>
      <c r="O99" s="198">
        <f>'BY-HS CODE'!O87</f>
        <v>408</v>
      </c>
      <c r="P99" s="198">
        <f>'BY-HS CODE'!P87</f>
        <v>419</v>
      </c>
      <c r="Q99" s="198">
        <f>'BY-HS CODE'!Q87</f>
        <v>586</v>
      </c>
      <c r="R99" s="151">
        <f>'BY-HS CODE'!R87</f>
        <v>41</v>
      </c>
      <c r="S99" s="151">
        <f>'BY-HS CODE'!S87</f>
        <v>181</v>
      </c>
      <c r="T99" s="435">
        <f t="shared" si="55"/>
        <v>3.4146341463414633</v>
      </c>
    </row>
    <row r="100" spans="1:20" s="199" customFormat="1" ht="15" customHeight="1">
      <c r="A100" s="196" t="s">
        <v>121</v>
      </c>
      <c r="B100" s="197" t="s">
        <v>122</v>
      </c>
      <c r="C100" s="198">
        <f>'BY-HS CODE'!C88</f>
        <v>30097</v>
      </c>
      <c r="D100" s="198">
        <f>'BY-HS CODE'!D88</f>
        <v>34772</v>
      </c>
      <c r="E100" s="198">
        <f>'BY-HS CODE'!E88</f>
        <v>36906</v>
      </c>
      <c r="F100" s="198">
        <f>'BY-HS CODE'!F88</f>
        <v>34197</v>
      </c>
      <c r="G100" s="198">
        <f>'BY-HS CODE'!G88</f>
        <v>50963</v>
      </c>
      <c r="H100" s="198">
        <f>'BY-HS CODE'!H88</f>
        <v>68577</v>
      </c>
      <c r="I100" s="151">
        <f>'BY-HS CODE'!I88</f>
        <v>6166</v>
      </c>
      <c r="J100" s="151">
        <f>'BY-HS CODE'!J88</f>
        <v>6298</v>
      </c>
      <c r="K100" s="435">
        <f t="shared" si="54"/>
        <v>2.1407719753486862E-2</v>
      </c>
      <c r="L100" s="198">
        <f>'BY-HS CODE'!L88</f>
        <v>343</v>
      </c>
      <c r="M100" s="198">
        <f>'BY-HS CODE'!M88</f>
        <v>415</v>
      </c>
      <c r="N100" s="198">
        <f>'BY-HS CODE'!N88</f>
        <v>306</v>
      </c>
      <c r="O100" s="198">
        <f>'BY-HS CODE'!O88</f>
        <v>266</v>
      </c>
      <c r="P100" s="198">
        <f>'BY-HS CODE'!P88</f>
        <v>412</v>
      </c>
      <c r="Q100" s="198">
        <f>'BY-HS CODE'!Q88</f>
        <v>463</v>
      </c>
      <c r="R100" s="151">
        <f>'BY-HS CODE'!R88</f>
        <v>94</v>
      </c>
      <c r="S100" s="151">
        <f>'BY-HS CODE'!S88</f>
        <v>37</v>
      </c>
      <c r="T100" s="435">
        <f t="shared" si="55"/>
        <v>-0.6063829787234043</v>
      </c>
    </row>
    <row r="101" spans="1:20" s="199" customFormat="1" ht="15" customHeight="1">
      <c r="A101" s="196" t="s">
        <v>123</v>
      </c>
      <c r="B101" s="197" t="s">
        <v>598</v>
      </c>
      <c r="C101" s="198">
        <f>'BY-HS CODE'!C89</f>
        <v>5590</v>
      </c>
      <c r="D101" s="198">
        <f>'BY-HS CODE'!D89</f>
        <v>6769</v>
      </c>
      <c r="E101" s="198">
        <f>'BY-HS CODE'!E89</f>
        <v>8446</v>
      </c>
      <c r="F101" s="198">
        <f>'BY-HS CODE'!F89</f>
        <v>5475</v>
      </c>
      <c r="G101" s="198">
        <f>'BY-HS CODE'!G89</f>
        <v>6840</v>
      </c>
      <c r="H101" s="198">
        <f>'BY-HS CODE'!H89</f>
        <v>8392</v>
      </c>
      <c r="I101" s="151">
        <f>'BY-HS CODE'!I89</f>
        <v>766</v>
      </c>
      <c r="J101" s="151">
        <f>'BY-HS CODE'!J89</f>
        <v>557</v>
      </c>
      <c r="K101" s="435">
        <f t="shared" si="54"/>
        <v>-0.27284595300261094</v>
      </c>
      <c r="L101" s="198">
        <f>'BY-HS CODE'!L89</f>
        <v>1332</v>
      </c>
      <c r="M101" s="198">
        <f>'BY-HS CODE'!M89</f>
        <v>1581</v>
      </c>
      <c r="N101" s="198">
        <f>'BY-HS CODE'!N89</f>
        <v>1352</v>
      </c>
      <c r="O101" s="198">
        <f>'BY-HS CODE'!O89</f>
        <v>1002</v>
      </c>
      <c r="P101" s="198">
        <f>'BY-HS CODE'!P89</f>
        <v>1071</v>
      </c>
      <c r="Q101" s="198">
        <f>'BY-HS CODE'!Q89</f>
        <v>1398</v>
      </c>
      <c r="R101" s="151">
        <f>'BY-HS CODE'!R89</f>
        <v>102</v>
      </c>
      <c r="S101" s="151">
        <f>'BY-HS CODE'!S89</f>
        <v>103</v>
      </c>
      <c r="T101" s="435">
        <f t="shared" si="55"/>
        <v>9.8039215686274508E-3</v>
      </c>
    </row>
    <row r="102" spans="1:20" s="199" customFormat="1" ht="15" customHeight="1">
      <c r="A102" s="196" t="s">
        <v>599</v>
      </c>
      <c r="B102" s="197" t="s">
        <v>600</v>
      </c>
      <c r="C102" s="198">
        <v>425785</v>
      </c>
      <c r="D102" s="198">
        <v>433933</v>
      </c>
      <c r="E102" s="198">
        <v>421151</v>
      </c>
      <c r="F102" s="198">
        <v>486564</v>
      </c>
      <c r="G102" s="198">
        <v>441825</v>
      </c>
      <c r="H102" s="198">
        <f>'KOTIS-from World'!G245</f>
        <v>877359</v>
      </c>
      <c r="I102" s="151">
        <f>'KOTIS-from World'!H245</f>
        <v>44454</v>
      </c>
      <c r="J102" s="151">
        <f>'KOTIS-from World'!I245</f>
        <v>58105</v>
      </c>
      <c r="K102" s="435">
        <f t="shared" si="54"/>
        <v>0.30708147748234127</v>
      </c>
      <c r="L102" s="33">
        <v>343</v>
      </c>
      <c r="M102" s="33">
        <f>'KOTIS-from the U.S.'!C246</f>
        <v>739</v>
      </c>
      <c r="N102" s="33">
        <f>'KOTIS-from the U.S.'!D246</f>
        <v>206</v>
      </c>
      <c r="O102" s="33">
        <f>'KOTIS-from the U.S.'!E246</f>
        <v>347</v>
      </c>
      <c r="P102" s="33">
        <f>'KOTIS-from the U.S.'!F246</f>
        <v>362</v>
      </c>
      <c r="Q102" s="33">
        <f>'KOTIS-from the U.S.'!G246</f>
        <v>210</v>
      </c>
      <c r="R102" s="151">
        <f>'KOTIS-from the U.S.'!H246</f>
        <v>2</v>
      </c>
      <c r="S102" s="151">
        <f>'KOTIS-from the U.S.'!I246</f>
        <v>32</v>
      </c>
      <c r="T102" s="435">
        <f t="shared" si="55"/>
        <v>15</v>
      </c>
    </row>
    <row r="103" spans="1:20" s="199" customFormat="1" ht="15" customHeight="1">
      <c r="A103" s="196" t="s">
        <v>601</v>
      </c>
      <c r="B103" s="197" t="s">
        <v>602</v>
      </c>
      <c r="C103" s="198">
        <v>3329</v>
      </c>
      <c r="D103" s="198">
        <v>5632</v>
      </c>
      <c r="E103" s="198">
        <v>5100</v>
      </c>
      <c r="F103" s="198">
        <v>5212</v>
      </c>
      <c r="G103" s="198">
        <v>5746</v>
      </c>
      <c r="H103" s="198">
        <f>'KOTIS-from World'!G246</f>
        <v>40449</v>
      </c>
      <c r="I103" s="151">
        <f>'KOTIS-from World'!H246</f>
        <v>1443</v>
      </c>
      <c r="J103" s="151">
        <f>'KOTIS-from World'!I246</f>
        <v>1578</v>
      </c>
      <c r="K103" s="435">
        <f t="shared" si="54"/>
        <v>9.355509355509356E-2</v>
      </c>
      <c r="L103" s="33">
        <v>0</v>
      </c>
      <c r="M103" s="33">
        <f>'KOTIS-from the U.S.'!C247</f>
        <v>2</v>
      </c>
      <c r="N103" s="33">
        <f>'KOTIS-from the U.S.'!D247</f>
        <v>1</v>
      </c>
      <c r="O103" s="33">
        <f>'KOTIS-from the U.S.'!E247</f>
        <v>1</v>
      </c>
      <c r="P103" s="33">
        <f>'KOTIS-from the U.S.'!F247</f>
        <v>2</v>
      </c>
      <c r="Q103" s="33">
        <f>'KOTIS-from the U.S.'!G247</f>
        <v>0</v>
      </c>
      <c r="R103" s="151">
        <f>'KOTIS-from the U.S.'!H247</f>
        <v>0</v>
      </c>
      <c r="S103" s="151">
        <f>'KOTIS-from the U.S.'!I247</f>
        <v>0</v>
      </c>
      <c r="T103" s="435" t="str">
        <f t="shared" si="55"/>
        <v xml:space="preserve">n/a </v>
      </c>
    </row>
    <row r="104" spans="1:20" s="199" customFormat="1" ht="15" customHeight="1">
      <c r="A104" s="196" t="s">
        <v>232</v>
      </c>
      <c r="B104" s="197" t="s">
        <v>233</v>
      </c>
      <c r="C104" s="198">
        <f>'BY-HS CODE'!C169</f>
        <v>13182</v>
      </c>
      <c r="D104" s="198">
        <f>'BY-HS CODE'!D169</f>
        <v>12828</v>
      </c>
      <c r="E104" s="198">
        <f>'BY-HS CODE'!E169</f>
        <v>10164</v>
      </c>
      <c r="F104" s="198">
        <f>'BY-HS CODE'!F169</f>
        <v>9062</v>
      </c>
      <c r="G104" s="198">
        <f>'BY-HS CODE'!G169</f>
        <v>11701</v>
      </c>
      <c r="H104" s="198">
        <f>'BY-HS CODE'!H169</f>
        <v>14408</v>
      </c>
      <c r="I104" s="151">
        <f>'BY-HS CODE'!I169</f>
        <v>1019</v>
      </c>
      <c r="J104" s="151">
        <f>'BY-HS CODE'!J169</f>
        <v>851</v>
      </c>
      <c r="K104" s="435">
        <f t="shared" si="54"/>
        <v>-0.16486751717369971</v>
      </c>
      <c r="L104" s="198">
        <f>'BY-HS CODE'!L169</f>
        <v>650</v>
      </c>
      <c r="M104" s="198">
        <f>'BY-HS CODE'!M169</f>
        <v>617</v>
      </c>
      <c r="N104" s="198">
        <f>'BY-HS CODE'!N169</f>
        <v>740</v>
      </c>
      <c r="O104" s="198">
        <f>'BY-HS CODE'!O169</f>
        <v>899</v>
      </c>
      <c r="P104" s="198">
        <f>'BY-HS CODE'!P169</f>
        <v>1632</v>
      </c>
      <c r="Q104" s="198">
        <f>'BY-HS CODE'!Q169</f>
        <v>1483</v>
      </c>
      <c r="R104" s="151">
        <f>'BY-HS CODE'!R169</f>
        <v>110</v>
      </c>
      <c r="S104" s="151">
        <f>'BY-HS CODE'!S169</f>
        <v>58</v>
      </c>
      <c r="T104" s="435">
        <f t="shared" si="55"/>
        <v>-0.47272727272727272</v>
      </c>
    </row>
    <row r="105" spans="1:20" s="199" customFormat="1" ht="15" customHeight="1">
      <c r="A105" s="196" t="s">
        <v>234</v>
      </c>
      <c r="B105" s="197" t="s">
        <v>235</v>
      </c>
      <c r="C105" s="198">
        <f>'BY-HS CODE'!C170</f>
        <v>5970</v>
      </c>
      <c r="D105" s="198">
        <f>'BY-HS CODE'!D170</f>
        <v>7390</v>
      </c>
      <c r="E105" s="198">
        <f>'BY-HS CODE'!E170</f>
        <v>7370</v>
      </c>
      <c r="F105" s="198">
        <f>'BY-HS CODE'!F170</f>
        <v>9435</v>
      </c>
      <c r="G105" s="198">
        <f>'BY-HS CODE'!G170</f>
        <v>9762</v>
      </c>
      <c r="H105" s="198">
        <f>'BY-HS CODE'!H170</f>
        <v>11291</v>
      </c>
      <c r="I105" s="151">
        <f>'BY-HS CODE'!I170</f>
        <v>1119</v>
      </c>
      <c r="J105" s="151">
        <f>'BY-HS CODE'!J170</f>
        <v>1237</v>
      </c>
      <c r="K105" s="435">
        <f t="shared" si="54"/>
        <v>0.10545129579982127</v>
      </c>
      <c r="L105" s="198">
        <f>'BY-HS CODE'!L170</f>
        <v>725</v>
      </c>
      <c r="M105" s="198">
        <f>'BY-HS CODE'!M170</f>
        <v>740</v>
      </c>
      <c r="N105" s="198">
        <f>'BY-HS CODE'!N170</f>
        <v>447</v>
      </c>
      <c r="O105" s="198">
        <f>'BY-HS CODE'!O170</f>
        <v>381</v>
      </c>
      <c r="P105" s="198">
        <f>'BY-HS CODE'!P170</f>
        <v>575</v>
      </c>
      <c r="Q105" s="198">
        <f>'BY-HS CODE'!Q170</f>
        <v>625</v>
      </c>
      <c r="R105" s="151">
        <f>'BY-HS CODE'!R170</f>
        <v>336</v>
      </c>
      <c r="S105" s="151">
        <f>'BY-HS CODE'!S170</f>
        <v>367</v>
      </c>
      <c r="T105" s="435">
        <f t="shared" si="55"/>
        <v>9.2261904761904767E-2</v>
      </c>
    </row>
    <row r="106" spans="1:20" s="199" customFormat="1" ht="15" customHeight="1">
      <c r="A106" s="196" t="s">
        <v>236</v>
      </c>
      <c r="B106" s="197" t="s">
        <v>237</v>
      </c>
      <c r="C106" s="198">
        <f>'BY-HS CODE'!C171</f>
        <v>589</v>
      </c>
      <c r="D106" s="198">
        <f>'BY-HS CODE'!D171</f>
        <v>704</v>
      </c>
      <c r="E106" s="198">
        <f>'BY-HS CODE'!E171</f>
        <v>1233</v>
      </c>
      <c r="F106" s="198">
        <f>'BY-HS CODE'!F171</f>
        <v>1781</v>
      </c>
      <c r="G106" s="198">
        <f>'BY-HS CODE'!G171</f>
        <v>2386</v>
      </c>
      <c r="H106" s="198">
        <f>'BY-HS CODE'!H171</f>
        <v>2844</v>
      </c>
      <c r="I106" s="151">
        <f>'BY-HS CODE'!I171</f>
        <v>188</v>
      </c>
      <c r="J106" s="151">
        <f>'BY-HS CODE'!J171</f>
        <v>98</v>
      </c>
      <c r="K106" s="435">
        <f t="shared" si="54"/>
        <v>-0.47872340425531917</v>
      </c>
      <c r="L106" s="198">
        <f>'BY-HS CODE'!L171</f>
        <v>5</v>
      </c>
      <c r="M106" s="198">
        <f>'BY-HS CODE'!M171</f>
        <v>17</v>
      </c>
      <c r="N106" s="198">
        <f>'BY-HS CODE'!N171</f>
        <v>322</v>
      </c>
      <c r="O106" s="198">
        <f>'BY-HS CODE'!O171</f>
        <v>329</v>
      </c>
      <c r="P106" s="198">
        <f>'BY-HS CODE'!P171</f>
        <v>337</v>
      </c>
      <c r="Q106" s="198">
        <f>'BY-HS CODE'!Q171</f>
        <v>1341</v>
      </c>
      <c r="R106" s="151">
        <f>'BY-HS CODE'!R171</f>
        <v>87</v>
      </c>
      <c r="S106" s="151">
        <f>'BY-HS CODE'!S171</f>
        <v>47</v>
      </c>
      <c r="T106" s="435">
        <f t="shared" si="55"/>
        <v>-0.45977011494252873</v>
      </c>
    </row>
    <row r="107" spans="1:20" s="199" customFormat="1" ht="15" customHeight="1">
      <c r="A107" s="196" t="s">
        <v>238</v>
      </c>
      <c r="B107" s="197" t="s">
        <v>603</v>
      </c>
      <c r="C107" s="198">
        <f>'BY-HS CODE'!C172</f>
        <v>9289</v>
      </c>
      <c r="D107" s="198">
        <f>'BY-HS CODE'!D172</f>
        <v>8748</v>
      </c>
      <c r="E107" s="198">
        <f>'BY-HS CODE'!E172</f>
        <v>8676</v>
      </c>
      <c r="F107" s="198">
        <f>'BY-HS CODE'!F172</f>
        <v>11074</v>
      </c>
      <c r="G107" s="198">
        <f>'BY-HS CODE'!G172</f>
        <v>13347</v>
      </c>
      <c r="H107" s="198">
        <f>'BY-HS CODE'!H172</f>
        <v>16787</v>
      </c>
      <c r="I107" s="151">
        <f>'BY-HS CODE'!I172</f>
        <v>1033</v>
      </c>
      <c r="J107" s="151">
        <f>'BY-HS CODE'!J172</f>
        <v>1516</v>
      </c>
      <c r="K107" s="435">
        <f t="shared" si="54"/>
        <v>0.46757018393030009</v>
      </c>
      <c r="L107" s="198">
        <f>'BY-HS CODE'!L172</f>
        <v>1211</v>
      </c>
      <c r="M107" s="198">
        <f>'BY-HS CODE'!M172</f>
        <v>1853</v>
      </c>
      <c r="N107" s="198">
        <f>'BY-HS CODE'!N172</f>
        <v>1587</v>
      </c>
      <c r="O107" s="198">
        <f>'BY-HS CODE'!O172</f>
        <v>2600</v>
      </c>
      <c r="P107" s="198">
        <f>'BY-HS CODE'!P172</f>
        <v>3398</v>
      </c>
      <c r="Q107" s="198">
        <f>'BY-HS CODE'!Q172</f>
        <v>4265</v>
      </c>
      <c r="R107" s="151">
        <f>'BY-HS CODE'!R172</f>
        <v>680</v>
      </c>
      <c r="S107" s="151">
        <f>'BY-HS CODE'!S172</f>
        <v>704</v>
      </c>
      <c r="T107" s="435">
        <f t="shared" si="55"/>
        <v>3.5294117647058823E-2</v>
      </c>
    </row>
    <row r="108" spans="1:20" s="199" customFormat="1" ht="15" customHeight="1">
      <c r="A108" s="196" t="s">
        <v>240</v>
      </c>
      <c r="B108" s="197" t="s">
        <v>604</v>
      </c>
      <c r="C108" s="198">
        <f>'BY-HS CODE'!C173</f>
        <v>6745</v>
      </c>
      <c r="D108" s="198">
        <f>'BY-HS CODE'!D173</f>
        <v>4829</v>
      </c>
      <c r="E108" s="198">
        <f>'BY-HS CODE'!E173</f>
        <v>5598</v>
      </c>
      <c r="F108" s="198">
        <f>'BY-HS CODE'!F173</f>
        <v>7842</v>
      </c>
      <c r="G108" s="198">
        <f>'BY-HS CODE'!G173</f>
        <v>11729</v>
      </c>
      <c r="H108" s="198">
        <f>'BY-HS CODE'!H173</f>
        <v>11964</v>
      </c>
      <c r="I108" s="151">
        <f>'BY-HS CODE'!I173</f>
        <v>870</v>
      </c>
      <c r="J108" s="151">
        <f>'BY-HS CODE'!J173</f>
        <v>2171</v>
      </c>
      <c r="K108" s="435">
        <f t="shared" si="54"/>
        <v>1.4954022988505746</v>
      </c>
      <c r="L108" s="198">
        <f>'BY-HS CODE'!L173</f>
        <v>3980</v>
      </c>
      <c r="M108" s="198">
        <f>'BY-HS CODE'!M173</f>
        <v>2419</v>
      </c>
      <c r="N108" s="198">
        <f>'BY-HS CODE'!N173</f>
        <v>3167</v>
      </c>
      <c r="O108" s="198">
        <f>'BY-HS CODE'!O173</f>
        <v>4926</v>
      </c>
      <c r="P108" s="198">
        <f>'BY-HS CODE'!P173</f>
        <v>7604</v>
      </c>
      <c r="Q108" s="198">
        <f>'BY-HS CODE'!Q173</f>
        <v>7498</v>
      </c>
      <c r="R108" s="151">
        <f>'BY-HS CODE'!R173</f>
        <v>771</v>
      </c>
      <c r="S108" s="151">
        <f>'BY-HS CODE'!S173</f>
        <v>740</v>
      </c>
      <c r="T108" s="435">
        <f t="shared" si="55"/>
        <v>-4.0207522697795074E-2</v>
      </c>
    </row>
    <row r="109" spans="1:20" s="199" customFormat="1" ht="15" customHeight="1">
      <c r="A109" s="196" t="s">
        <v>242</v>
      </c>
      <c r="B109" s="197" t="s">
        <v>605</v>
      </c>
      <c r="C109" s="198">
        <f>'BY-HS CODE'!C174</f>
        <v>44451</v>
      </c>
      <c r="D109" s="198">
        <f>'BY-HS CODE'!D174</f>
        <v>18442</v>
      </c>
      <c r="E109" s="198">
        <f>'BY-HS CODE'!E174</f>
        <v>13982</v>
      </c>
      <c r="F109" s="198">
        <f>'BY-HS CODE'!F174</f>
        <v>14133</v>
      </c>
      <c r="G109" s="198">
        <f>'BY-HS CODE'!G174</f>
        <v>10670</v>
      </c>
      <c r="H109" s="198">
        <f>'BY-HS CODE'!H174</f>
        <v>12270</v>
      </c>
      <c r="I109" s="151">
        <f>'BY-HS CODE'!I174</f>
        <v>648</v>
      </c>
      <c r="J109" s="151">
        <f>'BY-HS CODE'!J174</f>
        <v>460</v>
      </c>
      <c r="K109" s="435">
        <f t="shared" si="54"/>
        <v>-0.29012345679012347</v>
      </c>
      <c r="L109" s="198">
        <f>'BY-HS CODE'!L174</f>
        <v>4032</v>
      </c>
      <c r="M109" s="198">
        <f>'BY-HS CODE'!M174</f>
        <v>2184</v>
      </c>
      <c r="N109" s="198">
        <f>'BY-HS CODE'!N174</f>
        <v>1424</v>
      </c>
      <c r="O109" s="198">
        <f>'BY-HS CODE'!O174</f>
        <v>2223</v>
      </c>
      <c r="P109" s="198">
        <f>'BY-HS CODE'!P174</f>
        <v>2831</v>
      </c>
      <c r="Q109" s="198">
        <f>'BY-HS CODE'!Q174</f>
        <v>2509</v>
      </c>
      <c r="R109" s="151">
        <f>'BY-HS CODE'!R174</f>
        <v>207</v>
      </c>
      <c r="S109" s="151">
        <f>'BY-HS CODE'!S174</f>
        <v>107</v>
      </c>
      <c r="T109" s="435">
        <f t="shared" si="55"/>
        <v>-0.48309178743961351</v>
      </c>
    </row>
    <row r="110" spans="1:20" s="199" customFormat="1" ht="15" customHeight="1">
      <c r="A110" s="196" t="s">
        <v>244</v>
      </c>
      <c r="B110" s="197" t="s">
        <v>245</v>
      </c>
      <c r="C110" s="198">
        <f>'BY-HS CODE'!C175</f>
        <v>96626</v>
      </c>
      <c r="D110" s="198">
        <f>'BY-HS CODE'!D175</f>
        <v>95462</v>
      </c>
      <c r="E110" s="198">
        <f>'BY-HS CODE'!E175</f>
        <v>91643</v>
      </c>
      <c r="F110" s="198">
        <f>'BY-HS CODE'!F175</f>
        <v>67305</v>
      </c>
      <c r="G110" s="198">
        <f>'BY-HS CODE'!G175</f>
        <v>66305</v>
      </c>
      <c r="H110" s="198">
        <f>'BY-HS CODE'!H175</f>
        <v>76430</v>
      </c>
      <c r="I110" s="151">
        <f>'BY-HS CODE'!I175</f>
        <v>2453</v>
      </c>
      <c r="J110" s="151">
        <f>'BY-HS CODE'!J175</f>
        <v>6154</v>
      </c>
      <c r="K110" s="435">
        <f t="shared" si="54"/>
        <v>1.5087647778230737</v>
      </c>
      <c r="L110" s="198">
        <f>'BY-HS CODE'!L175</f>
        <v>1610</v>
      </c>
      <c r="M110" s="198">
        <f>'BY-HS CODE'!M175</f>
        <v>3171</v>
      </c>
      <c r="N110" s="198">
        <f>'BY-HS CODE'!N175</f>
        <v>2808</v>
      </c>
      <c r="O110" s="198">
        <f>'BY-HS CODE'!O175</f>
        <v>96</v>
      </c>
      <c r="P110" s="198">
        <f>'BY-HS CODE'!P175</f>
        <v>182</v>
      </c>
      <c r="Q110" s="198">
        <f>'BY-HS CODE'!Q175</f>
        <v>18</v>
      </c>
      <c r="R110" s="151">
        <f>'BY-HS CODE'!R175</f>
        <v>4</v>
      </c>
      <c r="S110" s="151">
        <f>'BY-HS CODE'!S175</f>
        <v>5</v>
      </c>
      <c r="T110" s="435">
        <f t="shared" si="55"/>
        <v>0.25</v>
      </c>
    </row>
    <row r="111" spans="1:20" s="199" customFormat="1" ht="15" customHeight="1">
      <c r="A111" s="196" t="s">
        <v>246</v>
      </c>
      <c r="B111" s="197" t="s">
        <v>247</v>
      </c>
      <c r="C111" s="198">
        <f>'BY-HS CODE'!C176</f>
        <v>115798</v>
      </c>
      <c r="D111" s="198">
        <f>'BY-HS CODE'!D176</f>
        <v>117448</v>
      </c>
      <c r="E111" s="198">
        <f>'BY-HS CODE'!E176</f>
        <v>113261</v>
      </c>
      <c r="F111" s="198">
        <f>'BY-HS CODE'!F176</f>
        <v>117685</v>
      </c>
      <c r="G111" s="198">
        <f>'BY-HS CODE'!G176</f>
        <v>118307</v>
      </c>
      <c r="H111" s="198">
        <f>'BY-HS CODE'!H176</f>
        <v>149715</v>
      </c>
      <c r="I111" s="151">
        <f>'BY-HS CODE'!I176</f>
        <v>11090</v>
      </c>
      <c r="J111" s="151">
        <f>'BY-HS CODE'!J176</f>
        <v>12446</v>
      </c>
      <c r="K111" s="435">
        <f t="shared" si="54"/>
        <v>0.12227231740306582</v>
      </c>
      <c r="L111" s="198">
        <f>'BY-HS CODE'!L176</f>
        <v>258</v>
      </c>
      <c r="M111" s="198">
        <f>'BY-HS CODE'!M176</f>
        <v>439</v>
      </c>
      <c r="N111" s="198">
        <f>'BY-HS CODE'!N176</f>
        <v>280</v>
      </c>
      <c r="O111" s="198">
        <f>'BY-HS CODE'!O176</f>
        <v>489</v>
      </c>
      <c r="P111" s="198">
        <f>'BY-HS CODE'!P176</f>
        <v>661</v>
      </c>
      <c r="Q111" s="198">
        <f>'BY-HS CODE'!Q176</f>
        <v>888</v>
      </c>
      <c r="R111" s="151">
        <f>'BY-HS CODE'!R176</f>
        <v>7</v>
      </c>
      <c r="S111" s="151">
        <f>'BY-HS CODE'!S176</f>
        <v>44</v>
      </c>
      <c r="T111" s="435">
        <f t="shared" si="55"/>
        <v>5.2857142857142856</v>
      </c>
    </row>
    <row r="112" spans="1:20" s="199" customFormat="1" ht="15" customHeight="1">
      <c r="A112" s="196" t="s">
        <v>248</v>
      </c>
      <c r="B112" s="197" t="s">
        <v>249</v>
      </c>
      <c r="C112" s="198">
        <f>'BY-HS CODE'!C177</f>
        <v>18837</v>
      </c>
      <c r="D112" s="198">
        <f>'BY-HS CODE'!D177</f>
        <v>23859</v>
      </c>
      <c r="E112" s="198">
        <f>'BY-HS CODE'!E177</f>
        <v>24648</v>
      </c>
      <c r="F112" s="198">
        <f>'BY-HS CODE'!F177</f>
        <v>25457</v>
      </c>
      <c r="G112" s="198">
        <f>'BY-HS CODE'!G177</f>
        <v>28834</v>
      </c>
      <c r="H112" s="198">
        <f>'BY-HS CODE'!H177</f>
        <v>41921</v>
      </c>
      <c r="I112" s="151">
        <f>'BY-HS CODE'!I177</f>
        <v>2467</v>
      </c>
      <c r="J112" s="151">
        <f>'BY-HS CODE'!J177</f>
        <v>3903</v>
      </c>
      <c r="K112" s="435">
        <f t="shared" si="54"/>
        <v>0.58208350222942851</v>
      </c>
      <c r="L112" s="198">
        <f>'BY-HS CODE'!L177</f>
        <v>300</v>
      </c>
      <c r="M112" s="198">
        <f>'BY-HS CODE'!M177</f>
        <v>0</v>
      </c>
      <c r="N112" s="198">
        <f>'BY-HS CODE'!N177</f>
        <v>57</v>
      </c>
      <c r="O112" s="198">
        <f>'BY-HS CODE'!O177</f>
        <v>32</v>
      </c>
      <c r="P112" s="198">
        <f>'BY-HS CODE'!P177</f>
        <v>8</v>
      </c>
      <c r="Q112" s="198">
        <f>'BY-HS CODE'!Q177</f>
        <v>2</v>
      </c>
      <c r="R112" s="151">
        <f>'BY-HS CODE'!R177</f>
        <v>0</v>
      </c>
      <c r="S112" s="151">
        <f>'BY-HS CODE'!S177</f>
        <v>0</v>
      </c>
      <c r="T112" s="435" t="str">
        <f t="shared" si="55"/>
        <v xml:space="preserve">n/a </v>
      </c>
    </row>
    <row r="113" spans="1:20" s="199" customFormat="1" ht="15" customHeight="1">
      <c r="A113" s="196" t="s">
        <v>266</v>
      </c>
      <c r="B113" s="197" t="s">
        <v>267</v>
      </c>
      <c r="C113" s="198">
        <f>'BY-HS CODE'!C190</f>
        <v>36455</v>
      </c>
      <c r="D113" s="198">
        <f>'BY-HS CODE'!D190</f>
        <v>36810</v>
      </c>
      <c r="E113" s="198">
        <f>'BY-HS CODE'!E190</f>
        <v>37611</v>
      </c>
      <c r="F113" s="198">
        <f>'BY-HS CODE'!F190</f>
        <v>46443</v>
      </c>
      <c r="G113" s="198">
        <f>'BY-HS CODE'!G190</f>
        <v>67073</v>
      </c>
      <c r="H113" s="198">
        <f>'BY-HS CODE'!H190</f>
        <v>63789</v>
      </c>
      <c r="I113" s="151">
        <f>'BY-HS CODE'!I190</f>
        <v>4230</v>
      </c>
      <c r="J113" s="151">
        <f>'BY-HS CODE'!J190</f>
        <v>3909</v>
      </c>
      <c r="K113" s="435">
        <f t="shared" ref="K113:K145" si="56">IF(I113&gt;0,(J113-I113)/I113,"n/a ")</f>
        <v>-7.5886524822695034E-2</v>
      </c>
      <c r="L113" s="198">
        <f>'BY-HS CODE'!L190</f>
        <v>1593</v>
      </c>
      <c r="M113" s="198">
        <f>'BY-HS CODE'!M190</f>
        <v>1700</v>
      </c>
      <c r="N113" s="198">
        <f>'BY-HS CODE'!N190</f>
        <v>848</v>
      </c>
      <c r="O113" s="198">
        <f>'BY-HS CODE'!O190</f>
        <v>401</v>
      </c>
      <c r="P113" s="198">
        <f>'BY-HS CODE'!P190</f>
        <v>235</v>
      </c>
      <c r="Q113" s="198">
        <f>'BY-HS CODE'!Q190</f>
        <v>61</v>
      </c>
      <c r="R113" s="151">
        <f>'BY-HS CODE'!R190</f>
        <v>3</v>
      </c>
      <c r="S113" s="151">
        <f>'BY-HS CODE'!S190</f>
        <v>3</v>
      </c>
      <c r="T113" s="435">
        <f t="shared" si="55"/>
        <v>0</v>
      </c>
    </row>
    <row r="114" spans="1:20" s="199" customFormat="1" ht="15" customHeight="1">
      <c r="A114" s="196" t="s">
        <v>269</v>
      </c>
      <c r="B114" s="197" t="s">
        <v>606</v>
      </c>
      <c r="C114" s="198">
        <f>'BY-HS CODE'!C193</f>
        <v>148301</v>
      </c>
      <c r="D114" s="198">
        <f>'BY-HS CODE'!D193</f>
        <v>161434</v>
      </c>
      <c r="E114" s="198">
        <f>'BY-HS CODE'!E193</f>
        <v>146845</v>
      </c>
      <c r="F114" s="198">
        <f>'BY-HS CODE'!F193</f>
        <v>143443</v>
      </c>
      <c r="G114" s="198">
        <f>'BY-HS CODE'!G193</f>
        <v>182660</v>
      </c>
      <c r="H114" s="198">
        <f>'BY-HS CODE'!H193</f>
        <v>194467</v>
      </c>
      <c r="I114" s="151">
        <f>'BY-HS CODE'!I193</f>
        <v>14621</v>
      </c>
      <c r="J114" s="151">
        <f>'BY-HS CODE'!J193</f>
        <v>13015</v>
      </c>
      <c r="K114" s="435">
        <f t="shared" si="56"/>
        <v>-0.10984200807058341</v>
      </c>
      <c r="L114" s="198">
        <f>'BY-HS CODE'!L193</f>
        <v>24924</v>
      </c>
      <c r="M114" s="198">
        <f>'BY-HS CODE'!M193</f>
        <v>30760</v>
      </c>
      <c r="N114" s="198">
        <f>'BY-HS CODE'!N193</f>
        <v>30367</v>
      </c>
      <c r="O114" s="198">
        <f>'BY-HS CODE'!O193</f>
        <v>30877</v>
      </c>
      <c r="P114" s="198">
        <f>'BY-HS CODE'!P193</f>
        <v>32038</v>
      </c>
      <c r="Q114" s="198">
        <f>'BY-HS CODE'!Q193</f>
        <v>35784</v>
      </c>
      <c r="R114" s="151">
        <f>'BY-HS CODE'!R193</f>
        <v>547</v>
      </c>
      <c r="S114" s="151">
        <f>'BY-HS CODE'!S193</f>
        <v>797</v>
      </c>
      <c r="T114" s="435">
        <f t="shared" si="55"/>
        <v>0.45703839122486289</v>
      </c>
    </row>
    <row r="115" spans="1:20" s="199" customFormat="1" ht="15" customHeight="1">
      <c r="A115" s="196" t="s">
        <v>271</v>
      </c>
      <c r="B115" s="197" t="s">
        <v>272</v>
      </c>
      <c r="C115" s="198">
        <f>'BY-HS CODE'!C194</f>
        <v>8424</v>
      </c>
      <c r="D115" s="198">
        <f>'BY-HS CODE'!D194</f>
        <v>8303</v>
      </c>
      <c r="E115" s="198">
        <f>'BY-HS CODE'!E194</f>
        <v>6506</v>
      </c>
      <c r="F115" s="198">
        <f>'BY-HS CODE'!F194</f>
        <v>6330</v>
      </c>
      <c r="G115" s="198">
        <f>'BY-HS CODE'!G194</f>
        <v>8110</v>
      </c>
      <c r="H115" s="198">
        <f>'BY-HS CODE'!H194</f>
        <v>6424</v>
      </c>
      <c r="I115" s="151">
        <f>'BY-HS CODE'!I194</f>
        <v>471</v>
      </c>
      <c r="J115" s="151">
        <f>'BY-HS CODE'!J194</f>
        <v>130</v>
      </c>
      <c r="K115" s="435">
        <f t="shared" si="56"/>
        <v>-0.72399150743099783</v>
      </c>
      <c r="L115" s="198">
        <f>'BY-HS CODE'!L194</f>
        <v>6182</v>
      </c>
      <c r="M115" s="198">
        <f>'BY-HS CODE'!M194</f>
        <v>4609</v>
      </c>
      <c r="N115" s="198">
        <f>'BY-HS CODE'!N194</f>
        <v>3254</v>
      </c>
      <c r="O115" s="198">
        <f>'BY-HS CODE'!O194</f>
        <v>3550</v>
      </c>
      <c r="P115" s="198">
        <f>'BY-HS CODE'!P194</f>
        <v>4258</v>
      </c>
      <c r="Q115" s="198">
        <f>'BY-HS CODE'!Q194</f>
        <v>3094</v>
      </c>
      <c r="R115" s="151">
        <f>'BY-HS CODE'!R194</f>
        <v>233</v>
      </c>
      <c r="S115" s="151">
        <f>'BY-HS CODE'!S194</f>
        <v>51</v>
      </c>
      <c r="T115" s="435">
        <f t="shared" si="55"/>
        <v>-0.7811158798283262</v>
      </c>
    </row>
    <row r="116" spans="1:20" s="199" customFormat="1" ht="15" customHeight="1">
      <c r="A116" s="196" t="s">
        <v>273</v>
      </c>
      <c r="B116" s="197" t="s">
        <v>607</v>
      </c>
      <c r="C116" s="198">
        <f>'BY-HS CODE'!C195</f>
        <v>95896</v>
      </c>
      <c r="D116" s="198">
        <f>'BY-HS CODE'!D195</f>
        <v>102416</v>
      </c>
      <c r="E116" s="198">
        <f>'BY-HS CODE'!E195</f>
        <v>113973</v>
      </c>
      <c r="F116" s="198">
        <f>'BY-HS CODE'!F195</f>
        <v>107304</v>
      </c>
      <c r="G116" s="198">
        <f>'BY-HS CODE'!G195</f>
        <v>122395</v>
      </c>
      <c r="H116" s="198">
        <f>'BY-HS CODE'!H195</f>
        <v>135250</v>
      </c>
      <c r="I116" s="151">
        <f>'BY-HS CODE'!I195</f>
        <v>13060</v>
      </c>
      <c r="J116" s="151">
        <f>'BY-HS CODE'!J195</f>
        <v>14741</v>
      </c>
      <c r="K116" s="435">
        <f t="shared" si="56"/>
        <v>0.12871362940275652</v>
      </c>
      <c r="L116" s="198">
        <f>'BY-HS CODE'!L195</f>
        <v>831</v>
      </c>
      <c r="M116" s="198">
        <f>'BY-HS CODE'!M195</f>
        <v>832</v>
      </c>
      <c r="N116" s="198">
        <f>'BY-HS CODE'!N195</f>
        <v>855</v>
      </c>
      <c r="O116" s="198">
        <f>'BY-HS CODE'!O195</f>
        <v>959</v>
      </c>
      <c r="P116" s="198">
        <f>'BY-HS CODE'!P195</f>
        <v>1032</v>
      </c>
      <c r="Q116" s="198">
        <f>'BY-HS CODE'!Q195</f>
        <v>1068</v>
      </c>
      <c r="R116" s="151">
        <f>'BY-HS CODE'!R195</f>
        <v>74</v>
      </c>
      <c r="S116" s="151">
        <f>'BY-HS CODE'!S195</f>
        <v>48</v>
      </c>
      <c r="T116" s="435">
        <f t="shared" si="55"/>
        <v>-0.35135135135135137</v>
      </c>
    </row>
    <row r="117" spans="1:20" s="199" customFormat="1" ht="15" customHeight="1">
      <c r="A117" s="196" t="s">
        <v>275</v>
      </c>
      <c r="B117" s="197" t="s">
        <v>608</v>
      </c>
      <c r="C117" s="198">
        <f>'BY-HS CODE'!C196</f>
        <v>61185</v>
      </c>
      <c r="D117" s="198">
        <f>'BY-HS CODE'!D196</f>
        <v>66377</v>
      </c>
      <c r="E117" s="198">
        <f>'BY-HS CODE'!E196</f>
        <v>65175</v>
      </c>
      <c r="F117" s="198">
        <f>'BY-HS CODE'!F196</f>
        <v>61930</v>
      </c>
      <c r="G117" s="198">
        <f>'BY-HS CODE'!G196</f>
        <v>62627</v>
      </c>
      <c r="H117" s="198">
        <f>'BY-HS CODE'!H196</f>
        <v>66048</v>
      </c>
      <c r="I117" s="151">
        <f>'BY-HS CODE'!I196</f>
        <v>7543</v>
      </c>
      <c r="J117" s="151">
        <f>'BY-HS CODE'!J196</f>
        <v>5247</v>
      </c>
      <c r="K117" s="435">
        <f t="shared" si="56"/>
        <v>-0.30438817446639266</v>
      </c>
      <c r="L117" s="198">
        <f>'BY-HS CODE'!L196</f>
        <v>511</v>
      </c>
      <c r="M117" s="198">
        <f>'BY-HS CODE'!M196</f>
        <v>442</v>
      </c>
      <c r="N117" s="198">
        <f>'BY-HS CODE'!N196</f>
        <v>891</v>
      </c>
      <c r="O117" s="198">
        <f>'BY-HS CODE'!O196</f>
        <v>852</v>
      </c>
      <c r="P117" s="198">
        <f>'BY-HS CODE'!P196</f>
        <v>510</v>
      </c>
      <c r="Q117" s="198">
        <f>'BY-HS CODE'!Q196</f>
        <v>444</v>
      </c>
      <c r="R117" s="151">
        <f>'BY-HS CODE'!R196</f>
        <v>23</v>
      </c>
      <c r="S117" s="151">
        <f>'BY-HS CODE'!S196</f>
        <v>26</v>
      </c>
      <c r="T117" s="435">
        <f t="shared" si="55"/>
        <v>0.13043478260869565</v>
      </c>
    </row>
    <row r="118" spans="1:20" s="199" customFormat="1" ht="15" customHeight="1">
      <c r="A118" s="196" t="s">
        <v>277</v>
      </c>
      <c r="B118" s="197" t="s">
        <v>278</v>
      </c>
      <c r="C118" s="198">
        <f>'BY-HS CODE'!C197</f>
        <v>6163</v>
      </c>
      <c r="D118" s="198">
        <f>'BY-HS CODE'!D197</f>
        <v>5870</v>
      </c>
      <c r="E118" s="198">
        <f>'BY-HS CODE'!E197</f>
        <v>12108</v>
      </c>
      <c r="F118" s="198">
        <f>'BY-HS CODE'!F197</f>
        <v>15288</v>
      </c>
      <c r="G118" s="198">
        <f>'BY-HS CODE'!G197</f>
        <v>17779</v>
      </c>
      <c r="H118" s="198">
        <f>'BY-HS CODE'!H197</f>
        <v>31262</v>
      </c>
      <c r="I118" s="151">
        <f>'BY-HS CODE'!I197</f>
        <v>2655</v>
      </c>
      <c r="J118" s="151">
        <f>'BY-HS CODE'!J197</f>
        <v>4514</v>
      </c>
      <c r="K118" s="435">
        <f t="shared" si="56"/>
        <v>0.70018832391713748</v>
      </c>
      <c r="L118" s="198">
        <f>'BY-HS CODE'!L197</f>
        <v>213</v>
      </c>
      <c r="M118" s="198">
        <f>'BY-HS CODE'!M197</f>
        <v>319</v>
      </c>
      <c r="N118" s="198">
        <f>'BY-HS CODE'!N197</f>
        <v>189</v>
      </c>
      <c r="O118" s="198">
        <f>'BY-HS CODE'!O197</f>
        <v>506</v>
      </c>
      <c r="P118" s="198">
        <f>'BY-HS CODE'!P197</f>
        <v>683</v>
      </c>
      <c r="Q118" s="198">
        <f>'BY-HS CODE'!Q197</f>
        <v>238</v>
      </c>
      <c r="R118" s="151">
        <f>'BY-HS CODE'!R197</f>
        <v>29</v>
      </c>
      <c r="S118" s="151">
        <f>'BY-HS CODE'!S197</f>
        <v>0</v>
      </c>
      <c r="T118" s="435">
        <f t="shared" si="55"/>
        <v>-1</v>
      </c>
    </row>
    <row r="119" spans="1:20" s="199" customFormat="1" ht="15" customHeight="1">
      <c r="A119" s="196" t="s">
        <v>279</v>
      </c>
      <c r="B119" s="197" t="s">
        <v>280</v>
      </c>
      <c r="C119" s="198">
        <f>'BY-HS CODE'!C198</f>
        <v>398946</v>
      </c>
      <c r="D119" s="198">
        <f>'BY-HS CODE'!D198</f>
        <v>342935</v>
      </c>
      <c r="E119" s="198">
        <f>'BY-HS CODE'!E198</f>
        <v>347529</v>
      </c>
      <c r="F119" s="198">
        <f>'BY-HS CODE'!F198</f>
        <v>323951</v>
      </c>
      <c r="G119" s="198">
        <f>'BY-HS CODE'!G198</f>
        <v>341938</v>
      </c>
      <c r="H119" s="198">
        <f>'BY-HS CODE'!H198</f>
        <v>452921</v>
      </c>
      <c r="I119" s="151">
        <f>'BY-HS CODE'!I198</f>
        <v>27425</v>
      </c>
      <c r="J119" s="151">
        <f>'BY-HS CODE'!J198</f>
        <v>31174</v>
      </c>
      <c r="K119" s="435">
        <f t="shared" si="56"/>
        <v>0.13670009115770282</v>
      </c>
      <c r="L119" s="198">
        <f>'BY-HS CODE'!L198</f>
        <v>312126</v>
      </c>
      <c r="M119" s="198">
        <f>'BY-HS CODE'!M198</f>
        <v>264912</v>
      </c>
      <c r="N119" s="198">
        <f>'BY-HS CODE'!N198</f>
        <v>278149</v>
      </c>
      <c r="O119" s="198">
        <f>'BY-HS CODE'!O198</f>
        <v>246625</v>
      </c>
      <c r="P119" s="198">
        <f>'BY-HS CODE'!P198</f>
        <v>258154</v>
      </c>
      <c r="Q119" s="198">
        <f>'BY-HS CODE'!Q198</f>
        <v>328257</v>
      </c>
      <c r="R119" s="151">
        <f>'BY-HS CODE'!R198</f>
        <v>18853</v>
      </c>
      <c r="S119" s="151">
        <f>'BY-HS CODE'!S198</f>
        <v>23751</v>
      </c>
      <c r="T119" s="435">
        <f t="shared" si="55"/>
        <v>0.25979950140561187</v>
      </c>
    </row>
    <row r="120" spans="1:20" s="199" customFormat="1" ht="15" customHeight="1">
      <c r="A120" s="196" t="s">
        <v>284</v>
      </c>
      <c r="B120" s="197" t="s">
        <v>609</v>
      </c>
      <c r="C120" s="198">
        <f>'BY-HS CODE'!C205</f>
        <v>5938</v>
      </c>
      <c r="D120" s="198">
        <f>'BY-HS CODE'!D205</f>
        <v>6728</v>
      </c>
      <c r="E120" s="198">
        <f>'BY-HS CODE'!E205</f>
        <v>7452</v>
      </c>
      <c r="F120" s="198">
        <f>'BY-HS CODE'!F205</f>
        <v>9367</v>
      </c>
      <c r="G120" s="198">
        <f>'BY-HS CODE'!G205</f>
        <v>11375</v>
      </c>
      <c r="H120" s="198">
        <f>'BY-HS CODE'!H205</f>
        <v>8330</v>
      </c>
      <c r="I120" s="151">
        <f>'BY-HS CODE'!I205</f>
        <v>183</v>
      </c>
      <c r="J120" s="151">
        <f>'BY-HS CODE'!J205</f>
        <v>427</v>
      </c>
      <c r="K120" s="435">
        <f t="shared" si="56"/>
        <v>1.3333333333333333</v>
      </c>
      <c r="L120" s="198">
        <f>'BY-HS CODE'!L205</f>
        <v>622</v>
      </c>
      <c r="M120" s="198">
        <f>'BY-HS CODE'!M205</f>
        <v>640</v>
      </c>
      <c r="N120" s="198">
        <f>'BY-HS CODE'!N205</f>
        <v>409</v>
      </c>
      <c r="O120" s="198">
        <f>'BY-HS CODE'!O205</f>
        <v>429</v>
      </c>
      <c r="P120" s="198">
        <f>'BY-HS CODE'!P205</f>
        <v>217</v>
      </c>
      <c r="Q120" s="198">
        <f>'BY-HS CODE'!Q205</f>
        <v>298</v>
      </c>
      <c r="R120" s="151">
        <f>'BY-HS CODE'!R205</f>
        <v>39</v>
      </c>
      <c r="S120" s="151">
        <f>'BY-HS CODE'!S205</f>
        <v>35</v>
      </c>
      <c r="T120" s="435">
        <f t="shared" si="55"/>
        <v>-0.10256410256410256</v>
      </c>
    </row>
    <row r="121" spans="1:20" s="199" customFormat="1" ht="15" customHeight="1">
      <c r="A121" s="196" t="s">
        <v>286</v>
      </c>
      <c r="B121" s="197" t="s">
        <v>287</v>
      </c>
      <c r="C121" s="198">
        <f>'BY-HS CODE'!C206</f>
        <v>215152</v>
      </c>
      <c r="D121" s="198">
        <f>'BY-HS CODE'!D206</f>
        <v>222364</v>
      </c>
      <c r="E121" s="198">
        <f>'BY-HS CODE'!E206</f>
        <v>252952</v>
      </c>
      <c r="F121" s="198">
        <f>'BY-HS CODE'!F206</f>
        <v>293335</v>
      </c>
      <c r="G121" s="198">
        <f>'BY-HS CODE'!G206</f>
        <v>309711</v>
      </c>
      <c r="H121" s="198">
        <f>'BY-HS CODE'!H206</f>
        <v>368243</v>
      </c>
      <c r="I121" s="151">
        <f>'BY-HS CODE'!I206</f>
        <v>26751</v>
      </c>
      <c r="J121" s="151">
        <f>'BY-HS CODE'!J206</f>
        <v>34486</v>
      </c>
      <c r="K121" s="435">
        <f t="shared" si="56"/>
        <v>0.28914806923105679</v>
      </c>
      <c r="L121" s="198">
        <f>'BY-HS CODE'!L206</f>
        <v>20480</v>
      </c>
      <c r="M121" s="198">
        <f>'BY-HS CODE'!M206</f>
        <v>19912</v>
      </c>
      <c r="N121" s="198">
        <f>'BY-HS CODE'!N206</f>
        <v>20384</v>
      </c>
      <c r="O121" s="198">
        <f>'BY-HS CODE'!O206</f>
        <v>22902</v>
      </c>
      <c r="P121" s="198">
        <f>'BY-HS CODE'!P206</f>
        <v>30794</v>
      </c>
      <c r="Q121" s="198">
        <f>'BY-HS CODE'!Q206</f>
        <v>30607</v>
      </c>
      <c r="R121" s="151">
        <f>'BY-HS CODE'!R206</f>
        <v>1321</v>
      </c>
      <c r="S121" s="151">
        <f>'BY-HS CODE'!S206</f>
        <v>2938</v>
      </c>
      <c r="T121" s="435">
        <f t="shared" si="55"/>
        <v>1.2240726722180166</v>
      </c>
    </row>
    <row r="122" spans="1:20" s="199" customFormat="1" ht="15" customHeight="1">
      <c r="A122" s="196" t="s">
        <v>290</v>
      </c>
      <c r="B122" s="197" t="s">
        <v>291</v>
      </c>
      <c r="C122" s="198">
        <f>'BY-HS CODE'!C212</f>
        <v>3895</v>
      </c>
      <c r="D122" s="198">
        <f>'BY-HS CODE'!D212</f>
        <v>3365</v>
      </c>
      <c r="E122" s="198">
        <f>'BY-HS CODE'!E212</f>
        <v>3118</v>
      </c>
      <c r="F122" s="198">
        <f>'BY-HS CODE'!F212</f>
        <v>3289</v>
      </c>
      <c r="G122" s="198">
        <f>'BY-HS CODE'!G212</f>
        <v>2978</v>
      </c>
      <c r="H122" s="198">
        <f>'BY-HS CODE'!H212</f>
        <v>3518</v>
      </c>
      <c r="I122" s="151">
        <f>'BY-HS CODE'!I212</f>
        <v>355</v>
      </c>
      <c r="J122" s="151">
        <f>'BY-HS CODE'!J212</f>
        <v>362</v>
      </c>
      <c r="K122" s="435">
        <f t="shared" si="56"/>
        <v>1.9718309859154931E-2</v>
      </c>
      <c r="L122" s="198">
        <f>'BY-HS CODE'!L212</f>
        <v>0</v>
      </c>
      <c r="M122" s="198">
        <f>'BY-HS CODE'!M212</f>
        <v>0</v>
      </c>
      <c r="N122" s="198">
        <f>'BY-HS CODE'!N212</f>
        <v>1</v>
      </c>
      <c r="O122" s="198">
        <f>'BY-HS CODE'!O212</f>
        <v>0</v>
      </c>
      <c r="P122" s="198">
        <f>'BY-HS CODE'!P212</f>
        <v>2</v>
      </c>
      <c r="Q122" s="198">
        <f>'BY-HS CODE'!Q212</f>
        <v>1</v>
      </c>
      <c r="R122" s="151">
        <f>'BY-HS CODE'!R212</f>
        <v>0</v>
      </c>
      <c r="S122" s="151">
        <f>'BY-HS CODE'!S212</f>
        <v>0</v>
      </c>
      <c r="T122" s="435" t="str">
        <f t="shared" si="55"/>
        <v xml:space="preserve">n/a </v>
      </c>
    </row>
    <row r="123" spans="1:20" s="199" customFormat="1" ht="15" customHeight="1">
      <c r="A123" s="196" t="s">
        <v>292</v>
      </c>
      <c r="B123" s="197" t="s">
        <v>293</v>
      </c>
      <c r="C123" s="198">
        <f>'BY-HS CODE'!C213</f>
        <v>70092</v>
      </c>
      <c r="D123" s="198">
        <f>'BY-HS CODE'!D213</f>
        <v>80763</v>
      </c>
      <c r="E123" s="198">
        <f>'BY-HS CODE'!E213</f>
        <v>91757</v>
      </c>
      <c r="F123" s="198">
        <f>'BY-HS CODE'!F213</f>
        <v>87848</v>
      </c>
      <c r="G123" s="198">
        <f>'BY-HS CODE'!G213</f>
        <v>87244</v>
      </c>
      <c r="H123" s="198">
        <f>'BY-HS CODE'!H213</f>
        <v>109743</v>
      </c>
      <c r="I123" s="151">
        <f>'BY-HS CODE'!I213</f>
        <v>7362</v>
      </c>
      <c r="J123" s="151">
        <f>'BY-HS CODE'!J213</f>
        <v>9060</v>
      </c>
      <c r="K123" s="435">
        <f t="shared" si="56"/>
        <v>0.2306438467807661</v>
      </c>
      <c r="L123" s="198">
        <f>'BY-HS CODE'!L213</f>
        <v>2509</v>
      </c>
      <c r="M123" s="198">
        <f>'BY-HS CODE'!M213</f>
        <v>7150</v>
      </c>
      <c r="N123" s="198">
        <f>'BY-HS CODE'!N213</f>
        <v>3408</v>
      </c>
      <c r="O123" s="198">
        <f>'BY-HS CODE'!O213</f>
        <v>4913</v>
      </c>
      <c r="P123" s="198">
        <f>'BY-HS CODE'!P213</f>
        <v>7031</v>
      </c>
      <c r="Q123" s="198">
        <f>'BY-HS CODE'!Q213</f>
        <v>10542</v>
      </c>
      <c r="R123" s="151">
        <f>'BY-HS CODE'!R213</f>
        <v>515</v>
      </c>
      <c r="S123" s="151">
        <f>'BY-HS CODE'!S213</f>
        <v>990</v>
      </c>
      <c r="T123" s="435">
        <f t="shared" si="55"/>
        <v>0.92233009708737868</v>
      </c>
    </row>
    <row r="124" spans="1:20" s="199" customFormat="1" ht="15" customHeight="1">
      <c r="A124" s="196" t="s">
        <v>296</v>
      </c>
      <c r="B124" s="197" t="s">
        <v>297</v>
      </c>
      <c r="C124" s="198">
        <f>'BY-HS CODE'!C219</f>
        <v>53</v>
      </c>
      <c r="D124" s="198">
        <f>'BY-HS CODE'!D219</f>
        <v>23</v>
      </c>
      <c r="E124" s="198">
        <f>'BY-HS CODE'!E219</f>
        <v>119</v>
      </c>
      <c r="F124" s="198">
        <f>'BY-HS CODE'!F219</f>
        <v>115</v>
      </c>
      <c r="G124" s="198">
        <f>'BY-HS CODE'!G219</f>
        <v>844</v>
      </c>
      <c r="H124" s="198">
        <f>'BY-HS CODE'!H219</f>
        <v>120</v>
      </c>
      <c r="I124" s="151">
        <f>'BY-HS CODE'!I219</f>
        <v>9</v>
      </c>
      <c r="J124" s="151">
        <f>'BY-HS CODE'!J219</f>
        <v>10</v>
      </c>
      <c r="K124" s="435">
        <f t="shared" si="56"/>
        <v>0.1111111111111111</v>
      </c>
      <c r="L124" s="198">
        <f>'BY-HS CODE'!L219</f>
        <v>0</v>
      </c>
      <c r="M124" s="198">
        <f>'BY-HS CODE'!M219</f>
        <v>0</v>
      </c>
      <c r="N124" s="198">
        <f>'BY-HS CODE'!N219</f>
        <v>0</v>
      </c>
      <c r="O124" s="198">
        <f>'BY-HS CODE'!O219</f>
        <v>0</v>
      </c>
      <c r="P124" s="198">
        <f>'BY-HS CODE'!P219</f>
        <v>0</v>
      </c>
      <c r="Q124" s="198">
        <f>'BY-HS CODE'!Q219</f>
        <v>0</v>
      </c>
      <c r="R124" s="151">
        <f>'BY-HS CODE'!R219</f>
        <v>0</v>
      </c>
      <c r="S124" s="151">
        <f>'BY-HS CODE'!S219</f>
        <v>0</v>
      </c>
      <c r="T124" s="435" t="str">
        <f t="shared" si="55"/>
        <v xml:space="preserve">n/a </v>
      </c>
    </row>
    <row r="125" spans="1:20" s="199" customFormat="1" ht="15" customHeight="1">
      <c r="A125" s="196" t="s">
        <v>298</v>
      </c>
      <c r="B125" s="197" t="s">
        <v>299</v>
      </c>
      <c r="C125" s="198">
        <f>'BY-HS CODE'!C220</f>
        <v>9768</v>
      </c>
      <c r="D125" s="198">
        <f>'BY-HS CODE'!D220</f>
        <v>12866</v>
      </c>
      <c r="E125" s="198">
        <f>'BY-HS CODE'!E220</f>
        <v>8948</v>
      </c>
      <c r="F125" s="198">
        <f>'BY-HS CODE'!F220</f>
        <v>7311</v>
      </c>
      <c r="G125" s="198">
        <f>'BY-HS CODE'!G220</f>
        <v>15914</v>
      </c>
      <c r="H125" s="198">
        <f>'BY-HS CODE'!H220</f>
        <v>14993</v>
      </c>
      <c r="I125" s="151">
        <f>'BY-HS CODE'!I220</f>
        <v>701</v>
      </c>
      <c r="J125" s="151">
        <f>'BY-HS CODE'!J220</f>
        <v>451</v>
      </c>
      <c r="K125" s="435">
        <f t="shared" si="56"/>
        <v>-0.35663338088445079</v>
      </c>
      <c r="L125" s="198">
        <f>'BY-HS CODE'!L220</f>
        <v>0</v>
      </c>
      <c r="M125" s="198">
        <f>'BY-HS CODE'!M220</f>
        <v>871</v>
      </c>
      <c r="N125" s="198">
        <f>'BY-HS CODE'!N220</f>
        <v>0</v>
      </c>
      <c r="O125" s="198">
        <f>'BY-HS CODE'!O220</f>
        <v>1</v>
      </c>
      <c r="P125" s="198">
        <f>'BY-HS CODE'!P220</f>
        <v>0</v>
      </c>
      <c r="Q125" s="198">
        <f>'BY-HS CODE'!Q220</f>
        <v>0</v>
      </c>
      <c r="R125" s="151">
        <f>'BY-HS CODE'!R220</f>
        <v>0</v>
      </c>
      <c r="S125" s="151">
        <f>'BY-HS CODE'!S220</f>
        <v>0</v>
      </c>
      <c r="T125" s="435" t="str">
        <f t="shared" si="55"/>
        <v xml:space="preserve">n/a </v>
      </c>
    </row>
    <row r="126" spans="1:20" s="199" customFormat="1" ht="15" customHeight="1">
      <c r="A126" s="196" t="s">
        <v>300</v>
      </c>
      <c r="B126" s="197" t="s">
        <v>610</v>
      </c>
      <c r="C126" s="198">
        <f>'BY-HS CODE'!C221</f>
        <v>785</v>
      </c>
      <c r="D126" s="198">
        <f>'BY-HS CODE'!D221</f>
        <v>642</v>
      </c>
      <c r="E126" s="198">
        <f>'BY-HS CODE'!E221</f>
        <v>640</v>
      </c>
      <c r="F126" s="198">
        <f>'BY-HS CODE'!F221</f>
        <v>311</v>
      </c>
      <c r="G126" s="198">
        <f>'BY-HS CODE'!G221</f>
        <v>589</v>
      </c>
      <c r="H126" s="198">
        <f>'BY-HS CODE'!H221</f>
        <v>783</v>
      </c>
      <c r="I126" s="151">
        <f>'BY-HS CODE'!I221</f>
        <v>94</v>
      </c>
      <c r="J126" s="151">
        <f>'BY-HS CODE'!J221</f>
        <v>58</v>
      </c>
      <c r="K126" s="435">
        <f t="shared" si="56"/>
        <v>-0.38297872340425532</v>
      </c>
      <c r="L126" s="198">
        <f>'BY-HS CODE'!L221</f>
        <v>785</v>
      </c>
      <c r="M126" s="198">
        <f>'BY-HS CODE'!M221</f>
        <v>642</v>
      </c>
      <c r="N126" s="198">
        <f>'BY-HS CODE'!N221</f>
        <v>640</v>
      </c>
      <c r="O126" s="198">
        <f>'BY-HS CODE'!O221</f>
        <v>311</v>
      </c>
      <c r="P126" s="198">
        <f>'BY-HS CODE'!P221</f>
        <v>589</v>
      </c>
      <c r="Q126" s="198">
        <f>'BY-HS CODE'!Q221</f>
        <v>783</v>
      </c>
      <c r="R126" s="151">
        <f>'BY-HS CODE'!R221</f>
        <v>94</v>
      </c>
      <c r="S126" s="151">
        <f>'BY-HS CODE'!S221</f>
        <v>58</v>
      </c>
      <c r="T126" s="435">
        <f t="shared" si="55"/>
        <v>-0.38297872340425532</v>
      </c>
    </row>
    <row r="127" spans="1:20" s="199" customFormat="1" ht="15" customHeight="1">
      <c r="A127" s="196" t="s">
        <v>302</v>
      </c>
      <c r="B127" s="197" t="s">
        <v>611</v>
      </c>
      <c r="C127" s="198">
        <f>'BY-HS CODE'!C222</f>
        <v>11052</v>
      </c>
      <c r="D127" s="198">
        <f>'BY-HS CODE'!D222</f>
        <v>11535</v>
      </c>
      <c r="E127" s="198">
        <f>'BY-HS CODE'!E222</f>
        <v>39655</v>
      </c>
      <c r="F127" s="198">
        <f>'BY-HS CODE'!F222</f>
        <v>14056</v>
      </c>
      <c r="G127" s="198">
        <f>'BY-HS CODE'!G222</f>
        <v>14615</v>
      </c>
      <c r="H127" s="198">
        <f>'BY-HS CODE'!H222</f>
        <v>26563</v>
      </c>
      <c r="I127" s="151">
        <f>'BY-HS CODE'!I222</f>
        <v>980</v>
      </c>
      <c r="J127" s="151">
        <f>'BY-HS CODE'!J222</f>
        <v>1306</v>
      </c>
      <c r="K127" s="435">
        <f t="shared" si="56"/>
        <v>0.33265306122448979</v>
      </c>
      <c r="L127" s="198">
        <f>'BY-HS CODE'!L222</f>
        <v>2274</v>
      </c>
      <c r="M127" s="198">
        <f>'BY-HS CODE'!M222</f>
        <v>3286</v>
      </c>
      <c r="N127" s="198">
        <f>'BY-HS CODE'!N222</f>
        <v>26539</v>
      </c>
      <c r="O127" s="198">
        <f>'BY-HS CODE'!O222</f>
        <v>406</v>
      </c>
      <c r="P127" s="198">
        <f>'BY-HS CODE'!P222</f>
        <v>1339</v>
      </c>
      <c r="Q127" s="198">
        <f>'BY-HS CODE'!Q222</f>
        <v>2255</v>
      </c>
      <c r="R127" s="151">
        <f>'BY-HS CODE'!R222</f>
        <v>1</v>
      </c>
      <c r="S127" s="151">
        <f>'BY-HS CODE'!S222</f>
        <v>0</v>
      </c>
      <c r="T127" s="435">
        <f t="shared" si="55"/>
        <v>-1</v>
      </c>
    </row>
    <row r="128" spans="1:20" s="199" customFormat="1" ht="15" customHeight="1">
      <c r="A128" s="196" t="s">
        <v>304</v>
      </c>
      <c r="B128" s="197" t="s">
        <v>305</v>
      </c>
      <c r="C128" s="198">
        <f>'BY-HS CODE'!C223</f>
        <v>1604</v>
      </c>
      <c r="D128" s="198">
        <f>'BY-HS CODE'!D223</f>
        <v>1462</v>
      </c>
      <c r="E128" s="198">
        <f>'BY-HS CODE'!E223</f>
        <v>1280</v>
      </c>
      <c r="F128" s="198">
        <f>'BY-HS CODE'!F223</f>
        <v>1244</v>
      </c>
      <c r="G128" s="198">
        <f>'BY-HS CODE'!G223</f>
        <v>1225</v>
      </c>
      <c r="H128" s="198">
        <f>'BY-HS CODE'!H223</f>
        <v>1054</v>
      </c>
      <c r="I128" s="151">
        <f>'BY-HS CODE'!I223</f>
        <v>150</v>
      </c>
      <c r="J128" s="151">
        <f>'BY-HS CODE'!J223</f>
        <v>206</v>
      </c>
      <c r="K128" s="435">
        <f t="shared" si="56"/>
        <v>0.37333333333333335</v>
      </c>
      <c r="L128" s="198">
        <f>'BY-HS CODE'!L223</f>
        <v>40</v>
      </c>
      <c r="M128" s="198">
        <f>'BY-HS CODE'!M223</f>
        <v>6</v>
      </c>
      <c r="N128" s="198">
        <f>'BY-HS CODE'!N223</f>
        <v>0</v>
      </c>
      <c r="O128" s="198">
        <f>'BY-HS CODE'!O223</f>
        <v>0</v>
      </c>
      <c r="P128" s="198">
        <f>'BY-HS CODE'!P223</f>
        <v>0</v>
      </c>
      <c r="Q128" s="198">
        <f>'BY-HS CODE'!Q223</f>
        <v>13</v>
      </c>
      <c r="R128" s="151">
        <f>'BY-HS CODE'!R223</f>
        <v>0</v>
      </c>
      <c r="S128" s="151">
        <f>'BY-HS CODE'!S223</f>
        <v>0</v>
      </c>
      <c r="T128" s="435" t="str">
        <f t="shared" si="55"/>
        <v xml:space="preserve">n/a </v>
      </c>
    </row>
    <row r="129" spans="1:20" s="199" customFormat="1" ht="15" customHeight="1">
      <c r="A129" s="196" t="s">
        <v>306</v>
      </c>
      <c r="B129" s="197" t="s">
        <v>307</v>
      </c>
      <c r="C129" s="198">
        <f>'BY-HS CODE'!C224</f>
        <v>5618</v>
      </c>
      <c r="D129" s="198">
        <f>'BY-HS CODE'!D224</f>
        <v>7625</v>
      </c>
      <c r="E129" s="198">
        <f>'BY-HS CODE'!E224</f>
        <v>16751</v>
      </c>
      <c r="F129" s="198">
        <f>'BY-HS CODE'!F224</f>
        <v>10631</v>
      </c>
      <c r="G129" s="198">
        <f>'BY-HS CODE'!G224</f>
        <v>10885</v>
      </c>
      <c r="H129" s="198">
        <f>'BY-HS CODE'!H224</f>
        <v>5003</v>
      </c>
      <c r="I129" s="151">
        <f>'BY-HS CODE'!I224</f>
        <v>1522</v>
      </c>
      <c r="J129" s="151">
        <f>'BY-HS CODE'!J224</f>
        <v>813</v>
      </c>
      <c r="K129" s="435">
        <f t="shared" si="56"/>
        <v>-0.46583442838370565</v>
      </c>
      <c r="L129" s="198">
        <f>'BY-HS CODE'!L224</f>
        <v>84</v>
      </c>
      <c r="M129" s="198">
        <f>'BY-HS CODE'!M224</f>
        <v>0</v>
      </c>
      <c r="N129" s="198">
        <f>'BY-HS CODE'!N224</f>
        <v>441</v>
      </c>
      <c r="O129" s="198">
        <f>'BY-HS CODE'!O224</f>
        <v>104</v>
      </c>
      <c r="P129" s="198">
        <f>'BY-HS CODE'!P224</f>
        <v>0</v>
      </c>
      <c r="Q129" s="198">
        <f>'BY-HS CODE'!Q224</f>
        <v>0</v>
      </c>
      <c r="R129" s="151">
        <f>'BY-HS CODE'!R224</f>
        <v>0</v>
      </c>
      <c r="S129" s="151">
        <f>'BY-HS CODE'!S224</f>
        <v>0</v>
      </c>
      <c r="T129" s="435" t="str">
        <f t="shared" si="55"/>
        <v xml:space="preserve">n/a </v>
      </c>
    </row>
    <row r="130" spans="1:20" s="199" customFormat="1" ht="15" customHeight="1">
      <c r="A130" s="196" t="s">
        <v>309</v>
      </c>
      <c r="B130" s="197" t="s">
        <v>310</v>
      </c>
      <c r="C130" s="198">
        <f>'BY-HS CODE'!C227</f>
        <v>266896</v>
      </c>
      <c r="D130" s="198">
        <f>'BY-HS CODE'!D227</f>
        <v>239753</v>
      </c>
      <c r="E130" s="198">
        <f>'BY-HS CODE'!E227</f>
        <v>263446</v>
      </c>
      <c r="F130" s="198">
        <f>'BY-HS CODE'!F227</f>
        <v>312347</v>
      </c>
      <c r="G130" s="198">
        <f>'BY-HS CODE'!G227</f>
        <v>575265</v>
      </c>
      <c r="H130" s="198">
        <f>'BY-HS CODE'!H227</f>
        <v>615553</v>
      </c>
      <c r="I130" s="151">
        <f>'BY-HS CODE'!I227</f>
        <v>48360</v>
      </c>
      <c r="J130" s="151">
        <f>'BY-HS CODE'!J227</f>
        <v>70803</v>
      </c>
      <c r="K130" s="435">
        <f t="shared" si="56"/>
        <v>0.4640818858560794</v>
      </c>
      <c r="L130" s="198">
        <f>'BY-HS CODE'!L227</f>
        <v>144283</v>
      </c>
      <c r="M130" s="198">
        <f>'BY-HS CODE'!M227</f>
        <v>190951</v>
      </c>
      <c r="N130" s="198">
        <f>'BY-HS CODE'!N227</f>
        <v>228277</v>
      </c>
      <c r="O130" s="198">
        <f>'BY-HS CODE'!O227</f>
        <v>278265</v>
      </c>
      <c r="P130" s="198">
        <f>'BY-HS CODE'!P227</f>
        <v>246157</v>
      </c>
      <c r="Q130" s="198">
        <f>'BY-HS CODE'!Q227</f>
        <v>180523</v>
      </c>
      <c r="R130" s="151">
        <f>'BY-HS CODE'!R227</f>
        <v>26832</v>
      </c>
      <c r="S130" s="151">
        <f>'BY-HS CODE'!S227</f>
        <v>0</v>
      </c>
      <c r="T130" s="435">
        <f t="shared" si="55"/>
        <v>-1</v>
      </c>
    </row>
    <row r="131" spans="1:20" s="199" customFormat="1" ht="15" customHeight="1">
      <c r="A131" s="196" t="s">
        <v>311</v>
      </c>
      <c r="B131" s="197" t="s">
        <v>312</v>
      </c>
      <c r="C131" s="198">
        <f>'BY-HS CODE'!C228</f>
        <v>127</v>
      </c>
      <c r="D131" s="198">
        <f>'BY-HS CODE'!D228</f>
        <v>190</v>
      </c>
      <c r="E131" s="198">
        <f>'BY-HS CODE'!E228</f>
        <v>222</v>
      </c>
      <c r="F131" s="198">
        <f>'BY-HS CODE'!F228</f>
        <v>201</v>
      </c>
      <c r="G131" s="198">
        <f>'BY-HS CODE'!G228</f>
        <v>116</v>
      </c>
      <c r="H131" s="198">
        <f>'BY-HS CODE'!H228</f>
        <v>308</v>
      </c>
      <c r="I131" s="151">
        <f>'BY-HS CODE'!I228</f>
        <v>57</v>
      </c>
      <c r="J131" s="151">
        <f>'BY-HS CODE'!J228</f>
        <v>6</v>
      </c>
      <c r="K131" s="435">
        <f t="shared" si="56"/>
        <v>-0.89473684210526316</v>
      </c>
      <c r="L131" s="198">
        <f>'BY-HS CODE'!L228</f>
        <v>102</v>
      </c>
      <c r="M131" s="198">
        <f>'BY-HS CODE'!M228</f>
        <v>94</v>
      </c>
      <c r="N131" s="198">
        <f>'BY-HS CODE'!N228</f>
        <v>166</v>
      </c>
      <c r="O131" s="198">
        <f>'BY-HS CODE'!O228</f>
        <v>131</v>
      </c>
      <c r="P131" s="198">
        <f>'BY-HS CODE'!P228</f>
        <v>68</v>
      </c>
      <c r="Q131" s="198">
        <f>'BY-HS CODE'!Q228</f>
        <v>127</v>
      </c>
      <c r="R131" s="151">
        <f>'BY-HS CODE'!R228</f>
        <v>20</v>
      </c>
      <c r="S131" s="151">
        <f>'BY-HS CODE'!S228</f>
        <v>2</v>
      </c>
      <c r="T131" s="435">
        <f t="shared" si="55"/>
        <v>-0.9</v>
      </c>
    </row>
    <row r="132" spans="1:20" s="199" customFormat="1" ht="15" customHeight="1">
      <c r="A132" s="196" t="s">
        <v>313</v>
      </c>
      <c r="B132" s="197" t="s">
        <v>314</v>
      </c>
      <c r="C132" s="198">
        <f>'BY-HS CODE'!C229</f>
        <v>65745</v>
      </c>
      <c r="D132" s="198">
        <f>'BY-HS CODE'!D229</f>
        <v>74654</v>
      </c>
      <c r="E132" s="198">
        <f>'BY-HS CODE'!E229</f>
        <v>66927</v>
      </c>
      <c r="F132" s="198">
        <f>'BY-HS CODE'!F229</f>
        <v>79139</v>
      </c>
      <c r="G132" s="198">
        <f>'BY-HS CODE'!G229</f>
        <v>106965</v>
      </c>
      <c r="H132" s="198">
        <f>'BY-HS CODE'!H229</f>
        <v>148701</v>
      </c>
      <c r="I132" s="151">
        <f>'BY-HS CODE'!I229</f>
        <v>14906</v>
      </c>
      <c r="J132" s="151">
        <f>'BY-HS CODE'!J229</f>
        <v>8837</v>
      </c>
      <c r="K132" s="435">
        <f t="shared" si="56"/>
        <v>-0.40715148262444656</v>
      </c>
      <c r="L132" s="198">
        <f>'BY-HS CODE'!L229</f>
        <v>236</v>
      </c>
      <c r="M132" s="198">
        <f>'BY-HS CODE'!M229</f>
        <v>334</v>
      </c>
      <c r="N132" s="198">
        <f>'BY-HS CODE'!N229</f>
        <v>513</v>
      </c>
      <c r="O132" s="198">
        <f>'BY-HS CODE'!O229</f>
        <v>789</v>
      </c>
      <c r="P132" s="198">
        <f>'BY-HS CODE'!P229</f>
        <v>839</v>
      </c>
      <c r="Q132" s="198">
        <f>'BY-HS CODE'!Q229</f>
        <v>750</v>
      </c>
      <c r="R132" s="151">
        <f>'BY-HS CODE'!R229</f>
        <v>83</v>
      </c>
      <c r="S132" s="151">
        <f>'BY-HS CODE'!S229</f>
        <v>39</v>
      </c>
      <c r="T132" s="435">
        <f t="shared" si="55"/>
        <v>-0.53012048192771088</v>
      </c>
    </row>
    <row r="133" spans="1:20" s="199" customFormat="1" ht="15" customHeight="1">
      <c r="A133" s="196" t="s">
        <v>315</v>
      </c>
      <c r="B133" s="197" t="s">
        <v>316</v>
      </c>
      <c r="C133" s="198">
        <f>'BY-HS CODE'!C230</f>
        <v>5867</v>
      </c>
      <c r="D133" s="198">
        <f>'BY-HS CODE'!D230</f>
        <v>8487</v>
      </c>
      <c r="E133" s="198">
        <f>'BY-HS CODE'!E230</f>
        <v>7455</v>
      </c>
      <c r="F133" s="198">
        <f>'BY-HS CODE'!F230</f>
        <v>6542</v>
      </c>
      <c r="G133" s="198">
        <f>'BY-HS CODE'!G230</f>
        <v>10685</v>
      </c>
      <c r="H133" s="198">
        <f>'BY-HS CODE'!H230</f>
        <v>15957</v>
      </c>
      <c r="I133" s="151">
        <f>'BY-HS CODE'!I230</f>
        <v>1210</v>
      </c>
      <c r="J133" s="151">
        <f>'BY-HS CODE'!J230</f>
        <v>1462</v>
      </c>
      <c r="K133" s="435">
        <f t="shared" si="56"/>
        <v>0.20826446280991737</v>
      </c>
      <c r="L133" s="198">
        <f>'BY-HS CODE'!L230</f>
        <v>34</v>
      </c>
      <c r="M133" s="198">
        <f>'BY-HS CODE'!M230</f>
        <v>163</v>
      </c>
      <c r="N133" s="198">
        <f>'BY-HS CODE'!N230</f>
        <v>258</v>
      </c>
      <c r="O133" s="198">
        <f>'BY-HS CODE'!O230</f>
        <v>201</v>
      </c>
      <c r="P133" s="198">
        <f>'BY-HS CODE'!P230</f>
        <v>420</v>
      </c>
      <c r="Q133" s="198">
        <f>'BY-HS CODE'!Q230</f>
        <v>35</v>
      </c>
      <c r="R133" s="151">
        <f>'BY-HS CODE'!R230</f>
        <v>4</v>
      </c>
      <c r="S133" s="151">
        <f>'BY-HS CODE'!S230</f>
        <v>2</v>
      </c>
      <c r="T133" s="435">
        <f t="shared" si="55"/>
        <v>-0.5</v>
      </c>
    </row>
    <row r="134" spans="1:20" s="199" customFormat="1" ht="15" customHeight="1">
      <c r="A134" s="196" t="s">
        <v>317</v>
      </c>
      <c r="B134" s="197" t="s">
        <v>318</v>
      </c>
      <c r="C134" s="198">
        <f>'BY-HS CODE'!C231</f>
        <v>359744</v>
      </c>
      <c r="D134" s="198">
        <f>'BY-HS CODE'!D231</f>
        <v>388358</v>
      </c>
      <c r="E134" s="198">
        <f>'BY-HS CODE'!E231</f>
        <v>348712</v>
      </c>
      <c r="F134" s="198">
        <f>'BY-HS CODE'!F231</f>
        <v>404405</v>
      </c>
      <c r="G134" s="198">
        <f>'BY-HS CODE'!G231</f>
        <v>661615</v>
      </c>
      <c r="H134" s="198">
        <f>'BY-HS CODE'!H231</f>
        <v>794188</v>
      </c>
      <c r="I134" s="151">
        <f>'BY-HS CODE'!I231</f>
        <v>44747</v>
      </c>
      <c r="J134" s="151">
        <f>'BY-HS CODE'!J231</f>
        <v>61265</v>
      </c>
      <c r="K134" s="435">
        <f t="shared" si="56"/>
        <v>0.36914206538985855</v>
      </c>
      <c r="L134" s="198">
        <f>'BY-HS CODE'!L231</f>
        <v>2545</v>
      </c>
      <c r="M134" s="198">
        <f>'BY-HS CODE'!M231</f>
        <v>1803</v>
      </c>
      <c r="N134" s="198">
        <f>'BY-HS CODE'!N231</f>
        <v>1626</v>
      </c>
      <c r="O134" s="198">
        <f>'BY-HS CODE'!O231</f>
        <v>804</v>
      </c>
      <c r="P134" s="198">
        <f>'BY-HS CODE'!P231</f>
        <v>18</v>
      </c>
      <c r="Q134" s="198">
        <f>'BY-HS CODE'!Q231</f>
        <v>3</v>
      </c>
      <c r="R134" s="151">
        <f>'BY-HS CODE'!R231</f>
        <v>0</v>
      </c>
      <c r="S134" s="151">
        <f>'BY-HS CODE'!S231</f>
        <v>0</v>
      </c>
      <c r="T134" s="435" t="str">
        <f t="shared" si="55"/>
        <v xml:space="preserve">n/a </v>
      </c>
    </row>
    <row r="135" spans="1:20" s="199" customFormat="1" ht="15" customHeight="1">
      <c r="A135" s="196" t="s">
        <v>319</v>
      </c>
      <c r="B135" s="197" t="s">
        <v>612</v>
      </c>
      <c r="C135" s="198">
        <f>'BY-HS CODE'!C232</f>
        <v>31041</v>
      </c>
      <c r="D135" s="198">
        <f>'BY-HS CODE'!D232</f>
        <v>35931</v>
      </c>
      <c r="E135" s="198">
        <f>'BY-HS CODE'!E232</f>
        <v>43164</v>
      </c>
      <c r="F135" s="198">
        <f>'BY-HS CODE'!F232</f>
        <v>47172</v>
      </c>
      <c r="G135" s="198">
        <f>'BY-HS CODE'!G232</f>
        <v>67946</v>
      </c>
      <c r="H135" s="198">
        <f>'BY-HS CODE'!H232</f>
        <v>104128</v>
      </c>
      <c r="I135" s="151">
        <f>'BY-HS CODE'!I232</f>
        <v>8345</v>
      </c>
      <c r="J135" s="151">
        <f>'BY-HS CODE'!J232</f>
        <v>1752</v>
      </c>
      <c r="K135" s="435">
        <f t="shared" si="56"/>
        <v>-0.79005392450569201</v>
      </c>
      <c r="L135" s="198">
        <f>'BY-HS CODE'!L232</f>
        <v>978</v>
      </c>
      <c r="M135" s="198">
        <f>'BY-HS CODE'!M232</f>
        <v>1999</v>
      </c>
      <c r="N135" s="198">
        <f>'BY-HS CODE'!N232</f>
        <v>2088</v>
      </c>
      <c r="O135" s="198">
        <f>'BY-HS CODE'!O232</f>
        <v>2860</v>
      </c>
      <c r="P135" s="198">
        <f>'BY-HS CODE'!P232</f>
        <v>2828</v>
      </c>
      <c r="Q135" s="198">
        <f>'BY-HS CODE'!Q232</f>
        <v>5774</v>
      </c>
      <c r="R135" s="151">
        <f>'BY-HS CODE'!R232</f>
        <v>256</v>
      </c>
      <c r="S135" s="151">
        <f>'BY-HS CODE'!S232</f>
        <v>5</v>
      </c>
      <c r="T135" s="435">
        <f t="shared" si="55"/>
        <v>-0.98046875</v>
      </c>
    </row>
    <row r="136" spans="1:20" s="199" customFormat="1" ht="15" customHeight="1">
      <c r="A136" s="196" t="s">
        <v>321</v>
      </c>
      <c r="B136" s="197" t="s">
        <v>613</v>
      </c>
      <c r="C136" s="198">
        <f>'BY-HS CODE'!C233</f>
        <v>96465</v>
      </c>
      <c r="D136" s="198">
        <f>'BY-HS CODE'!D233</f>
        <v>89137</v>
      </c>
      <c r="E136" s="198">
        <f>'BY-HS CODE'!E233</f>
        <v>58583</v>
      </c>
      <c r="F136" s="198">
        <f>'BY-HS CODE'!F233</f>
        <v>61610</v>
      </c>
      <c r="G136" s="198">
        <f>'BY-HS CODE'!G233</f>
        <v>109215</v>
      </c>
      <c r="H136" s="198">
        <f>'BY-HS CODE'!H233</f>
        <v>123317</v>
      </c>
      <c r="I136" s="151">
        <f>'BY-HS CODE'!I233</f>
        <v>11867</v>
      </c>
      <c r="J136" s="151">
        <f>'BY-HS CODE'!J233</f>
        <v>5537</v>
      </c>
      <c r="K136" s="435">
        <f t="shared" si="56"/>
        <v>-0.53341198280947166</v>
      </c>
      <c r="L136" s="198">
        <f>'BY-HS CODE'!L233</f>
        <v>545</v>
      </c>
      <c r="M136" s="198">
        <f>'BY-HS CODE'!M233</f>
        <v>701</v>
      </c>
      <c r="N136" s="198">
        <f>'BY-HS CODE'!N233</f>
        <v>764</v>
      </c>
      <c r="O136" s="198">
        <f>'BY-HS CODE'!O233</f>
        <v>875</v>
      </c>
      <c r="P136" s="198">
        <f>'BY-HS CODE'!P233</f>
        <v>1691</v>
      </c>
      <c r="Q136" s="198">
        <f>'BY-HS CODE'!Q233</f>
        <v>413</v>
      </c>
      <c r="R136" s="151">
        <f>'BY-HS CODE'!R233</f>
        <v>35</v>
      </c>
      <c r="S136" s="151">
        <f>'BY-HS CODE'!S233</f>
        <v>35</v>
      </c>
      <c r="T136" s="435">
        <f t="shared" si="55"/>
        <v>0</v>
      </c>
    </row>
    <row r="137" spans="1:20" s="199" customFormat="1" ht="15" customHeight="1">
      <c r="A137" s="196" t="s">
        <v>323</v>
      </c>
      <c r="B137" s="197" t="s">
        <v>324</v>
      </c>
      <c r="C137" s="198">
        <f>'BY-HS CODE'!C234</f>
        <v>118611</v>
      </c>
      <c r="D137" s="198">
        <f>'BY-HS CODE'!D234</f>
        <v>108077</v>
      </c>
      <c r="E137" s="198">
        <f>'BY-HS CODE'!E234</f>
        <v>123726</v>
      </c>
      <c r="F137" s="198">
        <f>'BY-HS CODE'!F234</f>
        <v>113886</v>
      </c>
      <c r="G137" s="198">
        <f>'BY-HS CODE'!G234</f>
        <v>226636</v>
      </c>
      <c r="H137" s="198">
        <f>'BY-HS CODE'!H234</f>
        <v>251716</v>
      </c>
      <c r="I137" s="151">
        <f>'BY-HS CODE'!I234</f>
        <v>9396</v>
      </c>
      <c r="J137" s="151">
        <f>'BY-HS CODE'!J234</f>
        <v>19788</v>
      </c>
      <c r="K137" s="435">
        <f t="shared" si="56"/>
        <v>1.1060025542784164</v>
      </c>
      <c r="L137" s="198">
        <f>'BY-HS CODE'!L234</f>
        <v>502</v>
      </c>
      <c r="M137" s="198">
        <f>'BY-HS CODE'!M234</f>
        <v>73</v>
      </c>
      <c r="N137" s="198">
        <f>'BY-HS CODE'!N234</f>
        <v>130</v>
      </c>
      <c r="O137" s="198">
        <f>'BY-HS CODE'!O234</f>
        <v>117</v>
      </c>
      <c r="P137" s="198">
        <f>'BY-HS CODE'!P234</f>
        <v>4879</v>
      </c>
      <c r="Q137" s="198">
        <f>'BY-HS CODE'!Q234</f>
        <v>179</v>
      </c>
      <c r="R137" s="151">
        <f>'BY-HS CODE'!R234</f>
        <v>0</v>
      </c>
      <c r="S137" s="151">
        <f>'BY-HS CODE'!S234</f>
        <v>69</v>
      </c>
      <c r="T137" s="435" t="str">
        <f t="shared" si="55"/>
        <v xml:space="preserve">n/a </v>
      </c>
    </row>
    <row r="138" spans="1:20" s="199" customFormat="1" ht="15" customHeight="1">
      <c r="A138" s="196" t="s">
        <v>325</v>
      </c>
      <c r="B138" s="197" t="s">
        <v>614</v>
      </c>
      <c r="C138" s="198">
        <f>'BY-HS CODE'!C235</f>
        <v>96348</v>
      </c>
      <c r="D138" s="198">
        <f>'BY-HS CODE'!D235</f>
        <v>93559</v>
      </c>
      <c r="E138" s="198">
        <f>'BY-HS CODE'!E235</f>
        <v>102799</v>
      </c>
      <c r="F138" s="198">
        <f>'BY-HS CODE'!F235</f>
        <v>107250</v>
      </c>
      <c r="G138" s="198">
        <f>'BY-HS CODE'!G235</f>
        <v>135166</v>
      </c>
      <c r="H138" s="198">
        <f>'BY-HS CODE'!H235</f>
        <v>141584</v>
      </c>
      <c r="I138" s="151">
        <f>'BY-HS CODE'!I235</f>
        <v>10389</v>
      </c>
      <c r="J138" s="151">
        <f>'BY-HS CODE'!J235</f>
        <v>10050</v>
      </c>
      <c r="K138" s="435">
        <f t="shared" si="56"/>
        <v>-3.2630667051689287E-2</v>
      </c>
      <c r="L138" s="198">
        <f>'BY-HS CODE'!L235</f>
        <v>6183</v>
      </c>
      <c r="M138" s="198">
        <f>'BY-HS CODE'!M235</f>
        <v>4975</v>
      </c>
      <c r="N138" s="198">
        <f>'BY-HS CODE'!N235</f>
        <v>4496</v>
      </c>
      <c r="O138" s="198">
        <f>'BY-HS CODE'!O235</f>
        <v>6100</v>
      </c>
      <c r="P138" s="198">
        <f>'BY-HS CODE'!P235</f>
        <v>8833</v>
      </c>
      <c r="Q138" s="198">
        <f>'BY-HS CODE'!Q235</f>
        <v>7698</v>
      </c>
      <c r="R138" s="151">
        <f>'BY-HS CODE'!R235</f>
        <v>717</v>
      </c>
      <c r="S138" s="151">
        <f>'BY-HS CODE'!S235</f>
        <v>184</v>
      </c>
      <c r="T138" s="435">
        <f t="shared" si="55"/>
        <v>-0.74337517433751743</v>
      </c>
    </row>
    <row r="139" spans="1:20" s="199" customFormat="1" ht="15" customHeight="1">
      <c r="A139" s="196" t="s">
        <v>328</v>
      </c>
      <c r="B139" s="197" t="s">
        <v>615</v>
      </c>
      <c r="C139" s="198">
        <f>'BY-HS CODE'!C238</f>
        <v>34591</v>
      </c>
      <c r="D139" s="198">
        <f>'BY-HS CODE'!D238</f>
        <v>34825</v>
      </c>
      <c r="E139" s="198">
        <f>'BY-HS CODE'!E238</f>
        <v>34331</v>
      </c>
      <c r="F139" s="198">
        <f>'BY-HS CODE'!F238</f>
        <v>35628</v>
      </c>
      <c r="G139" s="198">
        <f>'BY-HS CODE'!G238</f>
        <v>63318</v>
      </c>
      <c r="H139" s="198">
        <f>'BY-HS CODE'!H238</f>
        <v>107820</v>
      </c>
      <c r="I139" s="151">
        <f>'BY-HS CODE'!I238</f>
        <v>4602</v>
      </c>
      <c r="J139" s="151">
        <f>'BY-HS CODE'!J238</f>
        <v>7287</v>
      </c>
      <c r="K139" s="435">
        <f t="shared" si="56"/>
        <v>0.58344198174706652</v>
      </c>
      <c r="L139" s="198">
        <f>'BY-HS CODE'!L238</f>
        <v>1112</v>
      </c>
      <c r="M139" s="198">
        <f>'BY-HS CODE'!M238</f>
        <v>1205</v>
      </c>
      <c r="N139" s="198">
        <f>'BY-HS CODE'!N238</f>
        <v>937</v>
      </c>
      <c r="O139" s="198">
        <f>'BY-HS CODE'!O238</f>
        <v>1033</v>
      </c>
      <c r="P139" s="198">
        <f>'BY-HS CODE'!P238</f>
        <v>876</v>
      </c>
      <c r="Q139" s="198">
        <f>'BY-HS CODE'!Q238</f>
        <v>1271</v>
      </c>
      <c r="R139" s="151">
        <f>'BY-HS CODE'!R238</f>
        <v>58</v>
      </c>
      <c r="S139" s="151">
        <f>'BY-HS CODE'!S238</f>
        <v>122</v>
      </c>
      <c r="T139" s="435">
        <f t="shared" si="55"/>
        <v>1.103448275862069</v>
      </c>
    </row>
    <row r="140" spans="1:20" s="199" customFormat="1" ht="15" customHeight="1">
      <c r="A140" s="196" t="s">
        <v>330</v>
      </c>
      <c r="B140" s="197" t="s">
        <v>331</v>
      </c>
      <c r="C140" s="198">
        <f>'BY-HS CODE'!C239</f>
        <v>86468</v>
      </c>
      <c r="D140" s="198">
        <f>'BY-HS CODE'!D239</f>
        <v>88422</v>
      </c>
      <c r="E140" s="198">
        <f>'BY-HS CODE'!E239</f>
        <v>90642</v>
      </c>
      <c r="F140" s="198">
        <f>'BY-HS CODE'!F239</f>
        <v>93274</v>
      </c>
      <c r="G140" s="198">
        <f>'BY-HS CODE'!G239</f>
        <v>121724</v>
      </c>
      <c r="H140" s="198">
        <f>'BY-HS CODE'!H239</f>
        <v>144050</v>
      </c>
      <c r="I140" s="151">
        <f>'BY-HS CODE'!I239</f>
        <v>11159</v>
      </c>
      <c r="J140" s="151">
        <f>'BY-HS CODE'!J239</f>
        <v>10780</v>
      </c>
      <c r="K140" s="435">
        <f t="shared" si="56"/>
        <v>-3.3963616811542252E-2</v>
      </c>
      <c r="L140" s="198">
        <f>'BY-HS CODE'!L239</f>
        <v>27870</v>
      </c>
      <c r="M140" s="198">
        <f>'BY-HS CODE'!M239</f>
        <v>29282</v>
      </c>
      <c r="N140" s="198">
        <f>'BY-HS CODE'!N239</f>
        <v>25188</v>
      </c>
      <c r="O140" s="198">
        <f>'BY-HS CODE'!O239</f>
        <v>22157</v>
      </c>
      <c r="P140" s="198">
        <f>'BY-HS CODE'!P239</f>
        <v>27549</v>
      </c>
      <c r="Q140" s="198">
        <f>'BY-HS CODE'!Q239</f>
        <v>23450</v>
      </c>
      <c r="R140" s="151">
        <f>'BY-HS CODE'!R239</f>
        <v>2307</v>
      </c>
      <c r="S140" s="151">
        <f>'BY-HS CODE'!S239</f>
        <v>2580</v>
      </c>
      <c r="T140" s="435">
        <f t="shared" si="55"/>
        <v>0.11833550065019506</v>
      </c>
    </row>
    <row r="141" spans="1:20" s="199" customFormat="1" ht="15" customHeight="1">
      <c r="A141" s="196" t="s">
        <v>333</v>
      </c>
      <c r="B141" s="197" t="s">
        <v>334</v>
      </c>
      <c r="C141" s="198">
        <f>'BY-HS CODE'!C242</f>
        <v>36955</v>
      </c>
      <c r="D141" s="198">
        <f>'BY-HS CODE'!D242</f>
        <v>35554</v>
      </c>
      <c r="E141" s="198">
        <f>'BY-HS CODE'!E242</f>
        <v>43500</v>
      </c>
      <c r="F141" s="198">
        <f>'BY-HS CODE'!F242</f>
        <v>69015</v>
      </c>
      <c r="G141" s="198">
        <f>'BY-HS CODE'!G242</f>
        <v>102495</v>
      </c>
      <c r="H141" s="198">
        <f>'BY-HS CODE'!H242</f>
        <v>108991</v>
      </c>
      <c r="I141" s="151">
        <f>'BY-HS CODE'!I242</f>
        <v>11365</v>
      </c>
      <c r="J141" s="151">
        <f>'BY-HS CODE'!J242</f>
        <v>9494</v>
      </c>
      <c r="K141" s="435">
        <f t="shared" si="56"/>
        <v>-0.16462824461064673</v>
      </c>
      <c r="L141" s="198">
        <f>'BY-HS CODE'!L242</f>
        <v>918</v>
      </c>
      <c r="M141" s="198">
        <f>'BY-HS CODE'!M242</f>
        <v>1164</v>
      </c>
      <c r="N141" s="198">
        <f>'BY-HS CODE'!N242</f>
        <v>639</v>
      </c>
      <c r="O141" s="198">
        <f>'BY-HS CODE'!O242</f>
        <v>540</v>
      </c>
      <c r="P141" s="198">
        <f>'BY-HS CODE'!P242</f>
        <v>732</v>
      </c>
      <c r="Q141" s="198">
        <f>'BY-HS CODE'!Q242</f>
        <v>787</v>
      </c>
      <c r="R141" s="151">
        <f>'BY-HS CODE'!R242</f>
        <v>146</v>
      </c>
      <c r="S141" s="151">
        <f>'BY-HS CODE'!S242</f>
        <v>95</v>
      </c>
      <c r="T141" s="435">
        <f t="shared" si="55"/>
        <v>-0.34931506849315069</v>
      </c>
    </row>
    <row r="142" spans="1:20" s="199" customFormat="1" ht="15" customHeight="1">
      <c r="A142" s="196" t="s">
        <v>335</v>
      </c>
      <c r="B142" s="197" t="s">
        <v>336</v>
      </c>
      <c r="C142" s="198">
        <f>'BY-HS CODE'!C243</f>
        <v>0</v>
      </c>
      <c r="D142" s="198">
        <f>'BY-HS CODE'!D243</f>
        <v>0</v>
      </c>
      <c r="E142" s="198">
        <f>'BY-HS CODE'!E243</f>
        <v>0</v>
      </c>
      <c r="F142" s="198">
        <f>'BY-HS CODE'!F243</f>
        <v>0</v>
      </c>
      <c r="G142" s="198">
        <f>'BY-HS CODE'!G243</f>
        <v>0</v>
      </c>
      <c r="H142" s="198">
        <f>'BY-HS CODE'!H243</f>
        <v>0</v>
      </c>
      <c r="I142" s="151">
        <f>'BY-HS CODE'!I243</f>
        <v>0</v>
      </c>
      <c r="J142" s="151">
        <f>'BY-HS CODE'!J243</f>
        <v>0</v>
      </c>
      <c r="K142" s="435" t="str">
        <f t="shared" si="56"/>
        <v xml:space="preserve">n/a </v>
      </c>
      <c r="L142" s="198">
        <f>'BY-HS CODE'!L243</f>
        <v>0</v>
      </c>
      <c r="M142" s="198">
        <f>'BY-HS CODE'!M243</f>
        <v>0</v>
      </c>
      <c r="N142" s="198">
        <f>'BY-HS CODE'!N243</f>
        <v>0</v>
      </c>
      <c r="O142" s="198">
        <f>'BY-HS CODE'!O243</f>
        <v>0</v>
      </c>
      <c r="P142" s="198">
        <f>'BY-HS CODE'!P243</f>
        <v>0</v>
      </c>
      <c r="Q142" s="198">
        <f>'BY-HS CODE'!Q243</f>
        <v>0</v>
      </c>
      <c r="R142" s="151">
        <f>'BY-HS CODE'!R243</f>
        <v>0</v>
      </c>
      <c r="S142" s="151">
        <f>'BY-HS CODE'!S243</f>
        <v>0</v>
      </c>
      <c r="T142" s="435" t="str">
        <f t="shared" si="55"/>
        <v xml:space="preserve">n/a </v>
      </c>
    </row>
    <row r="143" spans="1:20" s="199" customFormat="1" ht="15" customHeight="1">
      <c r="A143" s="196" t="s">
        <v>337</v>
      </c>
      <c r="B143" s="197" t="s">
        <v>338</v>
      </c>
      <c r="C143" s="198">
        <f>'BY-HS CODE'!C244</f>
        <v>550</v>
      </c>
      <c r="D143" s="198">
        <f>'BY-HS CODE'!D244</f>
        <v>1527</v>
      </c>
      <c r="E143" s="198">
        <f>'BY-HS CODE'!E244</f>
        <v>1478</v>
      </c>
      <c r="F143" s="198">
        <f>'BY-HS CODE'!F244</f>
        <v>1472</v>
      </c>
      <c r="G143" s="198">
        <f>'BY-HS CODE'!G244</f>
        <v>6785</v>
      </c>
      <c r="H143" s="198">
        <f>'BY-HS CODE'!H244</f>
        <v>10309</v>
      </c>
      <c r="I143" s="151">
        <f>'BY-HS CODE'!I244</f>
        <v>101</v>
      </c>
      <c r="J143" s="151">
        <f>'BY-HS CODE'!J244</f>
        <v>435</v>
      </c>
      <c r="K143" s="435">
        <f t="shared" si="56"/>
        <v>3.3069306930693068</v>
      </c>
      <c r="L143" s="198">
        <f>'BY-HS CODE'!L244</f>
        <v>19</v>
      </c>
      <c r="M143" s="198">
        <f>'BY-HS CODE'!M244</f>
        <v>6</v>
      </c>
      <c r="N143" s="198">
        <f>'BY-HS CODE'!N244</f>
        <v>20</v>
      </c>
      <c r="O143" s="198">
        <f>'BY-HS CODE'!O244</f>
        <v>46</v>
      </c>
      <c r="P143" s="198">
        <f>'BY-HS CODE'!P244</f>
        <v>938</v>
      </c>
      <c r="Q143" s="198">
        <f>'BY-HS CODE'!Q244</f>
        <v>3449</v>
      </c>
      <c r="R143" s="151">
        <f>'BY-HS CODE'!R244</f>
        <v>98</v>
      </c>
      <c r="S143" s="151">
        <f>'BY-HS CODE'!S244</f>
        <v>36</v>
      </c>
      <c r="T143" s="435">
        <f t="shared" si="55"/>
        <v>-0.63265306122448983</v>
      </c>
    </row>
    <row r="144" spans="1:20" s="199" customFormat="1" ht="15" customHeight="1">
      <c r="A144" s="196" t="s">
        <v>339</v>
      </c>
      <c r="B144" s="197" t="s">
        <v>340</v>
      </c>
      <c r="C144" s="198">
        <f>'BY-HS CODE'!C245</f>
        <v>9723</v>
      </c>
      <c r="D144" s="198">
        <f>'BY-HS CODE'!D245</f>
        <v>10315</v>
      </c>
      <c r="E144" s="198">
        <f>'BY-HS CODE'!E245</f>
        <v>8339</v>
      </c>
      <c r="F144" s="198">
        <f>'BY-HS CODE'!F245</f>
        <v>10788</v>
      </c>
      <c r="G144" s="198">
        <f>'BY-HS CODE'!G245</f>
        <v>10847</v>
      </c>
      <c r="H144" s="198">
        <f>'BY-HS CODE'!H245</f>
        <v>10240</v>
      </c>
      <c r="I144" s="151">
        <f>'BY-HS CODE'!I245</f>
        <v>1023</v>
      </c>
      <c r="J144" s="151">
        <f>'BY-HS CODE'!J245</f>
        <v>524</v>
      </c>
      <c r="K144" s="435">
        <f t="shared" si="56"/>
        <v>-0.48778103616813295</v>
      </c>
      <c r="L144" s="198">
        <f>'BY-HS CODE'!L245</f>
        <v>1765</v>
      </c>
      <c r="M144" s="198">
        <f>'BY-HS CODE'!M245</f>
        <v>2334</v>
      </c>
      <c r="N144" s="198">
        <f>'BY-HS CODE'!N245</f>
        <v>1740</v>
      </c>
      <c r="O144" s="198">
        <f>'BY-HS CODE'!O245</f>
        <v>2775</v>
      </c>
      <c r="P144" s="198">
        <f>'BY-HS CODE'!P245</f>
        <v>3455</v>
      </c>
      <c r="Q144" s="198">
        <f>'BY-HS CODE'!Q245</f>
        <v>3360</v>
      </c>
      <c r="R144" s="151">
        <f>'BY-HS CODE'!R245</f>
        <v>374</v>
      </c>
      <c r="S144" s="151">
        <f>'BY-HS CODE'!S245</f>
        <v>286</v>
      </c>
      <c r="T144" s="435">
        <f t="shared" si="55"/>
        <v>-0.23529411764705882</v>
      </c>
    </row>
    <row r="145" spans="1:20" s="199" customFormat="1" ht="15" customHeight="1">
      <c r="A145" s="196" t="s">
        <v>341</v>
      </c>
      <c r="B145" s="197" t="s">
        <v>342</v>
      </c>
      <c r="C145" s="198">
        <f>'BY-HS CODE'!C246</f>
        <v>0</v>
      </c>
      <c r="D145" s="198">
        <f>'BY-HS CODE'!D246</f>
        <v>0</v>
      </c>
      <c r="E145" s="198">
        <f>'BY-HS CODE'!E246</f>
        <v>203</v>
      </c>
      <c r="F145" s="198">
        <f>'BY-HS CODE'!F246</f>
        <v>0</v>
      </c>
      <c r="G145" s="198">
        <f>'BY-HS CODE'!G246</f>
        <v>298</v>
      </c>
      <c r="H145" s="198">
        <f>'BY-HS CODE'!H246</f>
        <v>69595</v>
      </c>
      <c r="I145" s="151">
        <f>'BY-HS CODE'!I246</f>
        <v>0</v>
      </c>
      <c r="J145" s="151">
        <f>'BY-HS CODE'!J246</f>
        <v>2806</v>
      </c>
      <c r="K145" s="435" t="str">
        <f t="shared" si="56"/>
        <v xml:space="preserve">n/a </v>
      </c>
      <c r="L145" s="198">
        <f>'BY-HS CODE'!L246</f>
        <v>0</v>
      </c>
      <c r="M145" s="198">
        <f>'BY-HS CODE'!M246</f>
        <v>0</v>
      </c>
      <c r="N145" s="198">
        <f>'BY-HS CODE'!N246</f>
        <v>0</v>
      </c>
      <c r="O145" s="198">
        <f>'BY-HS CODE'!O246</f>
        <v>0</v>
      </c>
      <c r="P145" s="198">
        <f>'BY-HS CODE'!P246</f>
        <v>0</v>
      </c>
      <c r="Q145" s="198">
        <f>'BY-HS CODE'!Q246</f>
        <v>133</v>
      </c>
      <c r="R145" s="151">
        <f>'BY-HS CODE'!R246</f>
        <v>0</v>
      </c>
      <c r="S145" s="151">
        <f>'BY-HS CODE'!S246</f>
        <v>0</v>
      </c>
      <c r="T145" s="435" t="str">
        <f t="shared" si="55"/>
        <v xml:space="preserve">n/a </v>
      </c>
    </row>
    <row r="146" spans="1:20" s="199" customFormat="1" ht="15" customHeight="1">
      <c r="A146" s="196" t="s">
        <v>358</v>
      </c>
      <c r="B146" s="197" t="s">
        <v>359</v>
      </c>
      <c r="C146" s="198">
        <f>'BY-HS CODE'!C263</f>
        <v>850067</v>
      </c>
      <c r="D146" s="198">
        <f>'BY-HS CODE'!D263</f>
        <v>659119</v>
      </c>
      <c r="E146" s="198">
        <f>'BY-HS CODE'!E263</f>
        <v>629688</v>
      </c>
      <c r="F146" s="198">
        <f>'BY-HS CODE'!F263</f>
        <v>646067</v>
      </c>
      <c r="G146" s="198">
        <f>'BY-HS CODE'!G263</f>
        <v>863956</v>
      </c>
      <c r="H146" s="198">
        <f>'BY-HS CODE'!H263</f>
        <v>977581</v>
      </c>
      <c r="I146" s="151">
        <f>'BY-HS CODE'!I263</f>
        <v>65079</v>
      </c>
      <c r="J146" s="151">
        <f>'BY-HS CODE'!J263</f>
        <v>53814</v>
      </c>
      <c r="K146" s="435">
        <f t="shared" ref="K146:K177" si="57">IF(I146&gt;0,(J146-I146)/I146,"n/a ")</f>
        <v>-0.17309731249711888</v>
      </c>
      <c r="L146" s="198">
        <f>'BY-HS CODE'!L263</f>
        <v>3160</v>
      </c>
      <c r="M146" s="198">
        <f>'BY-HS CODE'!M263</f>
        <v>3293</v>
      </c>
      <c r="N146" s="198">
        <f>'BY-HS CODE'!N263</f>
        <v>2973</v>
      </c>
      <c r="O146" s="198">
        <f>'BY-HS CODE'!O263</f>
        <v>3970</v>
      </c>
      <c r="P146" s="198">
        <f>'BY-HS CODE'!P263</f>
        <v>7746</v>
      </c>
      <c r="Q146" s="198">
        <f>'BY-HS CODE'!Q263</f>
        <v>5662</v>
      </c>
      <c r="R146" s="151">
        <f>'BY-HS CODE'!R263</f>
        <v>130</v>
      </c>
      <c r="S146" s="151">
        <f>'BY-HS CODE'!S263</f>
        <v>211</v>
      </c>
      <c r="T146" s="435">
        <f t="shared" ref="T146:T183" si="58">IF(R146&gt;0,(S146-R146)/R146,"n/a ")</f>
        <v>0.62307692307692308</v>
      </c>
    </row>
    <row r="147" spans="1:20" s="199" customFormat="1" ht="15" customHeight="1">
      <c r="A147" s="196" t="s">
        <v>360</v>
      </c>
      <c r="B147" s="197" t="s">
        <v>361</v>
      </c>
      <c r="C147" s="198">
        <f>'BY-HS CODE'!C264</f>
        <v>135117</v>
      </c>
      <c r="D147" s="198">
        <f>'BY-HS CODE'!D264</f>
        <v>121432</v>
      </c>
      <c r="E147" s="198">
        <f>'BY-HS CODE'!E264</f>
        <v>144616</v>
      </c>
      <c r="F147" s="198">
        <f>'BY-HS CODE'!F264</f>
        <v>152278</v>
      </c>
      <c r="G147" s="198">
        <f>'BY-HS CODE'!G264</f>
        <v>163075</v>
      </c>
      <c r="H147" s="198">
        <f>'BY-HS CODE'!H264</f>
        <v>178818</v>
      </c>
      <c r="I147" s="151">
        <f>'BY-HS CODE'!I264</f>
        <v>17151</v>
      </c>
      <c r="J147" s="151">
        <f>'BY-HS CODE'!J264</f>
        <v>13509</v>
      </c>
      <c r="K147" s="435">
        <f t="shared" si="57"/>
        <v>-0.21234913416127341</v>
      </c>
      <c r="L147" s="198">
        <f>'BY-HS CODE'!L264</f>
        <v>19005</v>
      </c>
      <c r="M147" s="198">
        <f>'BY-HS CODE'!M264</f>
        <v>19436</v>
      </c>
      <c r="N147" s="198">
        <f>'BY-HS CODE'!N264</f>
        <v>23541</v>
      </c>
      <c r="O147" s="198">
        <f>'BY-HS CODE'!O264</f>
        <v>23471</v>
      </c>
      <c r="P147" s="198">
        <f>'BY-HS CODE'!P264</f>
        <v>29834</v>
      </c>
      <c r="Q147" s="198">
        <f>'BY-HS CODE'!Q264</f>
        <v>27780</v>
      </c>
      <c r="R147" s="151">
        <f>'BY-HS CODE'!R264</f>
        <v>1997</v>
      </c>
      <c r="S147" s="151">
        <f>'BY-HS CODE'!S264</f>
        <v>1925</v>
      </c>
      <c r="T147" s="435">
        <f t="shared" si="58"/>
        <v>-3.6054081121682527E-2</v>
      </c>
    </row>
    <row r="148" spans="1:20" s="199" customFormat="1" ht="15" customHeight="1">
      <c r="A148" s="196" t="s">
        <v>362</v>
      </c>
      <c r="B148" s="197" t="s">
        <v>363</v>
      </c>
      <c r="C148" s="198">
        <f>'BY-HS CODE'!C265</f>
        <v>85989</v>
      </c>
      <c r="D148" s="198">
        <f>'BY-HS CODE'!D265</f>
        <v>62645</v>
      </c>
      <c r="E148" s="198">
        <f>'BY-HS CODE'!E265</f>
        <v>70305</v>
      </c>
      <c r="F148" s="198">
        <f>'BY-HS CODE'!F265</f>
        <v>77931</v>
      </c>
      <c r="G148" s="198">
        <f>'BY-HS CODE'!G265</f>
        <v>84567</v>
      </c>
      <c r="H148" s="198">
        <f>'BY-HS CODE'!H265</f>
        <v>99891</v>
      </c>
      <c r="I148" s="151">
        <f>'BY-HS CODE'!I265</f>
        <v>8858</v>
      </c>
      <c r="J148" s="151">
        <f>'BY-HS CODE'!J265</f>
        <v>11385</v>
      </c>
      <c r="K148" s="435">
        <f t="shared" si="57"/>
        <v>0.28527884398284037</v>
      </c>
      <c r="L148" s="198">
        <f>'BY-HS CODE'!L265</f>
        <v>490</v>
      </c>
      <c r="M148" s="198">
        <f>'BY-HS CODE'!M265</f>
        <v>240</v>
      </c>
      <c r="N148" s="198">
        <f>'BY-HS CODE'!N265</f>
        <v>298</v>
      </c>
      <c r="O148" s="198">
        <f>'BY-HS CODE'!O265</f>
        <v>178</v>
      </c>
      <c r="P148" s="198">
        <f>'BY-HS CODE'!P265</f>
        <v>333</v>
      </c>
      <c r="Q148" s="198">
        <f>'BY-HS CODE'!Q265</f>
        <v>334</v>
      </c>
      <c r="R148" s="151">
        <f>'BY-HS CODE'!R265</f>
        <v>5</v>
      </c>
      <c r="S148" s="151">
        <f>'BY-HS CODE'!S265</f>
        <v>11</v>
      </c>
      <c r="T148" s="435">
        <f t="shared" si="58"/>
        <v>1.2</v>
      </c>
    </row>
    <row r="149" spans="1:20" s="199" customFormat="1" ht="15" customHeight="1">
      <c r="A149" s="196" t="s">
        <v>368</v>
      </c>
      <c r="B149" s="197" t="s">
        <v>369</v>
      </c>
      <c r="C149" s="198">
        <f>'BY-HS CODE'!C272</f>
        <v>29383</v>
      </c>
      <c r="D149" s="198">
        <f>'BY-HS CODE'!D272</f>
        <v>12878</v>
      </c>
      <c r="E149" s="198">
        <f>'BY-HS CODE'!E272</f>
        <v>12575</v>
      </c>
      <c r="F149" s="198">
        <f>'BY-HS CODE'!F272</f>
        <v>13800</v>
      </c>
      <c r="G149" s="198">
        <f>'BY-HS CODE'!G272</f>
        <v>13409</v>
      </c>
      <c r="H149" s="198">
        <f>'BY-HS CODE'!H272</f>
        <v>12384</v>
      </c>
      <c r="I149" s="151">
        <f>'BY-HS CODE'!I272</f>
        <v>141</v>
      </c>
      <c r="J149" s="151">
        <f>'BY-HS CODE'!J272</f>
        <v>685</v>
      </c>
      <c r="K149" s="435">
        <f t="shared" si="57"/>
        <v>3.8581560283687941</v>
      </c>
      <c r="L149" s="198">
        <f>'BY-HS CODE'!L272</f>
        <v>1108</v>
      </c>
      <c r="M149" s="198">
        <f>'BY-HS CODE'!M272</f>
        <v>337</v>
      </c>
      <c r="N149" s="198">
        <f>'BY-HS CODE'!N272</f>
        <v>91</v>
      </c>
      <c r="O149" s="198">
        <f>'BY-HS CODE'!O272</f>
        <v>161</v>
      </c>
      <c r="P149" s="198">
        <f>'BY-HS CODE'!P272</f>
        <v>99</v>
      </c>
      <c r="Q149" s="198">
        <f>'BY-HS CODE'!Q272</f>
        <v>77</v>
      </c>
      <c r="R149" s="151">
        <f>'BY-HS CODE'!R272</f>
        <v>7</v>
      </c>
      <c r="S149" s="151">
        <f>'BY-HS CODE'!S272</f>
        <v>5</v>
      </c>
      <c r="T149" s="435">
        <f t="shared" si="58"/>
        <v>-0.2857142857142857</v>
      </c>
    </row>
    <row r="150" spans="1:20" s="199" customFormat="1" ht="15" customHeight="1">
      <c r="A150" s="196" t="s">
        <v>370</v>
      </c>
      <c r="B150" s="197" t="s">
        <v>371</v>
      </c>
      <c r="C150" s="198">
        <f>'BY-HS CODE'!C273</f>
        <v>633</v>
      </c>
      <c r="D150" s="198">
        <f>'BY-HS CODE'!D273</f>
        <v>274</v>
      </c>
      <c r="E150" s="198">
        <f>'BY-HS CODE'!E273</f>
        <v>46</v>
      </c>
      <c r="F150" s="198">
        <f>'BY-HS CODE'!F273</f>
        <v>131</v>
      </c>
      <c r="G150" s="198">
        <f>'BY-HS CODE'!G273</f>
        <v>270</v>
      </c>
      <c r="H150" s="198">
        <f>'BY-HS CODE'!H273</f>
        <v>189</v>
      </c>
      <c r="I150" s="151">
        <f>'BY-HS CODE'!I273</f>
        <v>0</v>
      </c>
      <c r="J150" s="151">
        <f>'BY-HS CODE'!J273</f>
        <v>0</v>
      </c>
      <c r="K150" s="435" t="str">
        <f t="shared" si="57"/>
        <v xml:space="preserve">n/a </v>
      </c>
      <c r="L150" s="198">
        <f>'BY-HS CODE'!L273</f>
        <v>118</v>
      </c>
      <c r="M150" s="198">
        <f>'BY-HS CODE'!M273</f>
        <v>59</v>
      </c>
      <c r="N150" s="198">
        <f>'BY-HS CODE'!N273</f>
        <v>0</v>
      </c>
      <c r="O150" s="198">
        <f>'BY-HS CODE'!O273</f>
        <v>0</v>
      </c>
      <c r="P150" s="198">
        <f>'BY-HS CODE'!P273</f>
        <v>0</v>
      </c>
      <c r="Q150" s="198">
        <f>'BY-HS CODE'!Q273</f>
        <v>0</v>
      </c>
      <c r="R150" s="151">
        <f>'BY-HS CODE'!R273</f>
        <v>0</v>
      </c>
      <c r="S150" s="151">
        <f>'BY-HS CODE'!S273</f>
        <v>0</v>
      </c>
      <c r="T150" s="435" t="str">
        <f t="shared" si="58"/>
        <v xml:space="preserve">n/a </v>
      </c>
    </row>
    <row r="151" spans="1:20" s="199" customFormat="1" ht="15" customHeight="1">
      <c r="A151" s="196" t="s">
        <v>372</v>
      </c>
      <c r="B151" s="197" t="s">
        <v>373</v>
      </c>
      <c r="C151" s="198">
        <f>'BY-HS CODE'!C274</f>
        <v>17315</v>
      </c>
      <c r="D151" s="198">
        <f>'BY-HS CODE'!D274</f>
        <v>17596</v>
      </c>
      <c r="E151" s="198">
        <f>'BY-HS CODE'!E274</f>
        <v>18060</v>
      </c>
      <c r="F151" s="198">
        <f>'BY-HS CODE'!F274</f>
        <v>18963</v>
      </c>
      <c r="G151" s="198">
        <f>'BY-HS CODE'!G274</f>
        <v>18772</v>
      </c>
      <c r="H151" s="198">
        <f>'BY-HS CODE'!H274</f>
        <v>21998</v>
      </c>
      <c r="I151" s="151">
        <f>'BY-HS CODE'!I274</f>
        <v>1775</v>
      </c>
      <c r="J151" s="151">
        <f>'BY-HS CODE'!J274</f>
        <v>1957</v>
      </c>
      <c r="K151" s="435">
        <f t="shared" si="57"/>
        <v>0.10253521126760563</v>
      </c>
      <c r="L151" s="198">
        <f>'BY-HS CODE'!L274</f>
        <v>60</v>
      </c>
      <c r="M151" s="198">
        <f>'BY-HS CODE'!M274</f>
        <v>40</v>
      </c>
      <c r="N151" s="198">
        <f>'BY-HS CODE'!N274</f>
        <v>24</v>
      </c>
      <c r="O151" s="198">
        <f>'BY-HS CODE'!O274</f>
        <v>2</v>
      </c>
      <c r="P151" s="198">
        <f>'BY-HS CODE'!P274</f>
        <v>2</v>
      </c>
      <c r="Q151" s="198">
        <f>'BY-HS CODE'!Q274</f>
        <v>3</v>
      </c>
      <c r="R151" s="151">
        <f>'BY-HS CODE'!R274</f>
        <v>0</v>
      </c>
      <c r="S151" s="151">
        <f>'BY-HS CODE'!S274</f>
        <v>0</v>
      </c>
      <c r="T151" s="435" t="str">
        <f t="shared" si="58"/>
        <v xml:space="preserve">n/a </v>
      </c>
    </row>
    <row r="152" spans="1:20" s="199" customFormat="1" ht="15" customHeight="1">
      <c r="A152" s="196" t="s">
        <v>374</v>
      </c>
      <c r="B152" s="197" t="s">
        <v>375</v>
      </c>
      <c r="C152" s="198">
        <f>'BY-HS CODE'!C275</f>
        <v>9249</v>
      </c>
      <c r="D152" s="198">
        <f>'BY-HS CODE'!D275</f>
        <v>6571</v>
      </c>
      <c r="E152" s="198">
        <f>'BY-HS CODE'!E275</f>
        <v>6692</v>
      </c>
      <c r="F152" s="198">
        <f>'BY-HS CODE'!F275</f>
        <v>5061</v>
      </c>
      <c r="G152" s="198">
        <f>'BY-HS CODE'!G275</f>
        <v>5438</v>
      </c>
      <c r="H152" s="198">
        <f>'BY-HS CODE'!H275</f>
        <v>5451</v>
      </c>
      <c r="I152" s="151">
        <f>'BY-HS CODE'!I275</f>
        <v>508</v>
      </c>
      <c r="J152" s="151">
        <f>'BY-HS CODE'!J275</f>
        <v>513</v>
      </c>
      <c r="K152" s="435">
        <f t="shared" si="57"/>
        <v>9.8425196850393699E-3</v>
      </c>
      <c r="L152" s="198">
        <f>'BY-HS CODE'!L275</f>
        <v>2</v>
      </c>
      <c r="M152" s="198">
        <f>'BY-HS CODE'!M275</f>
        <v>43</v>
      </c>
      <c r="N152" s="198">
        <f>'BY-HS CODE'!N275</f>
        <v>14</v>
      </c>
      <c r="O152" s="198">
        <f>'BY-HS CODE'!O275</f>
        <v>19</v>
      </c>
      <c r="P152" s="198">
        <f>'BY-HS CODE'!P275</f>
        <v>17</v>
      </c>
      <c r="Q152" s="198">
        <f>'BY-HS CODE'!Q275</f>
        <v>5</v>
      </c>
      <c r="R152" s="151">
        <f>'BY-HS CODE'!R275</f>
        <v>1</v>
      </c>
      <c r="S152" s="151">
        <f>'BY-HS CODE'!S275</f>
        <v>0</v>
      </c>
      <c r="T152" s="435">
        <f t="shared" si="58"/>
        <v>-1</v>
      </c>
    </row>
    <row r="153" spans="1:20" s="199" customFormat="1" ht="15" customHeight="1">
      <c r="A153" s="196" t="s">
        <v>376</v>
      </c>
      <c r="B153" s="197" t="s">
        <v>377</v>
      </c>
      <c r="C153" s="198">
        <f>'BY-HS CODE'!C276</f>
        <v>28600</v>
      </c>
      <c r="D153" s="198">
        <f>'BY-HS CODE'!D276</f>
        <v>28841</v>
      </c>
      <c r="E153" s="198">
        <f>'BY-HS CODE'!E276</f>
        <v>28442</v>
      </c>
      <c r="F153" s="198">
        <f>'BY-HS CODE'!F276</f>
        <v>31113</v>
      </c>
      <c r="G153" s="198">
        <f>'BY-HS CODE'!G276</f>
        <v>36258</v>
      </c>
      <c r="H153" s="198">
        <f>'BY-HS CODE'!H276</f>
        <v>41920</v>
      </c>
      <c r="I153" s="151">
        <f>'BY-HS CODE'!I276</f>
        <v>3223</v>
      </c>
      <c r="J153" s="151">
        <f>'BY-HS CODE'!J276</f>
        <v>4256</v>
      </c>
      <c r="K153" s="435">
        <f t="shared" si="57"/>
        <v>0.32050884269314306</v>
      </c>
      <c r="L153" s="198">
        <f>'BY-HS CODE'!L276</f>
        <v>2508</v>
      </c>
      <c r="M153" s="198">
        <f>'BY-HS CODE'!M276</f>
        <v>2740</v>
      </c>
      <c r="N153" s="198">
        <f>'BY-HS CODE'!N276</f>
        <v>2528</v>
      </c>
      <c r="O153" s="198">
        <f>'BY-HS CODE'!O276</f>
        <v>2617</v>
      </c>
      <c r="P153" s="198">
        <f>'BY-HS CODE'!P276</f>
        <v>3082</v>
      </c>
      <c r="Q153" s="198">
        <f>'BY-HS CODE'!Q276</f>
        <v>3520</v>
      </c>
      <c r="R153" s="151">
        <f>'BY-HS CODE'!R276</f>
        <v>301</v>
      </c>
      <c r="S153" s="151">
        <f>'BY-HS CODE'!S276</f>
        <v>504</v>
      </c>
      <c r="T153" s="435">
        <f t="shared" si="58"/>
        <v>0.67441860465116277</v>
      </c>
    </row>
    <row r="154" spans="1:20" s="199" customFormat="1" ht="15" customHeight="1">
      <c r="A154" s="196" t="s">
        <v>383</v>
      </c>
      <c r="B154" s="197" t="s">
        <v>384</v>
      </c>
      <c r="C154" s="198">
        <f>'BY-HS CODE'!C283</f>
        <v>172162</v>
      </c>
      <c r="D154" s="198">
        <f>'BY-HS CODE'!D283</f>
        <v>189667</v>
      </c>
      <c r="E154" s="198">
        <f>'BY-HS CODE'!E283</f>
        <v>193381</v>
      </c>
      <c r="F154" s="198">
        <f>'BY-HS CODE'!F283</f>
        <v>218449</v>
      </c>
      <c r="G154" s="198">
        <f>'BY-HS CODE'!G283</f>
        <v>280144</v>
      </c>
      <c r="H154" s="198">
        <f>'BY-HS CODE'!H283</f>
        <v>266027</v>
      </c>
      <c r="I154" s="151">
        <f>'BY-HS CODE'!I283</f>
        <v>23440</v>
      </c>
      <c r="J154" s="151">
        <f>'BY-HS CODE'!J283</f>
        <v>24702</v>
      </c>
      <c r="K154" s="435">
        <f t="shared" si="57"/>
        <v>5.3839590443686004E-2</v>
      </c>
      <c r="L154" s="198">
        <f>'BY-HS CODE'!L283</f>
        <v>28744</v>
      </c>
      <c r="M154" s="198">
        <f>'BY-HS CODE'!M283</f>
        <v>26301</v>
      </c>
      <c r="N154" s="198">
        <f>'BY-HS CODE'!N283</f>
        <v>25523</v>
      </c>
      <c r="O154" s="198">
        <f>'BY-HS CODE'!O283</f>
        <v>26887</v>
      </c>
      <c r="P154" s="198">
        <f>'BY-HS CODE'!P283</f>
        <v>29982</v>
      </c>
      <c r="Q154" s="198">
        <f>'BY-HS CODE'!Q283</f>
        <v>34097</v>
      </c>
      <c r="R154" s="151">
        <f>'BY-HS CODE'!R283</f>
        <v>2034</v>
      </c>
      <c r="S154" s="151">
        <f>'BY-HS CODE'!S283</f>
        <v>2171</v>
      </c>
      <c r="T154" s="435">
        <f t="shared" si="58"/>
        <v>6.7354965585054077E-2</v>
      </c>
    </row>
    <row r="155" spans="1:20" s="199" customFormat="1" ht="15" customHeight="1">
      <c r="A155" s="196" t="s">
        <v>387</v>
      </c>
      <c r="B155" s="197" t="s">
        <v>388</v>
      </c>
      <c r="C155" s="198">
        <f>'BY-HS CODE'!C285</f>
        <v>3534</v>
      </c>
      <c r="D155" s="198">
        <f>'BY-HS CODE'!D285</f>
        <v>4951</v>
      </c>
      <c r="E155" s="198">
        <f>'BY-HS CODE'!E285</f>
        <v>19008</v>
      </c>
      <c r="F155" s="198">
        <f>'BY-HS CODE'!F285</f>
        <v>13505</v>
      </c>
      <c r="G155" s="198">
        <f>'BY-HS CODE'!G285</f>
        <v>11688</v>
      </c>
      <c r="H155" s="198">
        <f>'BY-HS CODE'!H285</f>
        <v>12750</v>
      </c>
      <c r="I155" s="151">
        <f>'BY-HS CODE'!I285</f>
        <v>1110</v>
      </c>
      <c r="J155" s="151">
        <f>'BY-HS CODE'!J285</f>
        <v>996</v>
      </c>
      <c r="K155" s="435">
        <f t="shared" si="57"/>
        <v>-0.10270270270270271</v>
      </c>
      <c r="L155" s="198">
        <f>'BY-HS CODE'!L285</f>
        <v>1</v>
      </c>
      <c r="M155" s="198">
        <f>'BY-HS CODE'!M285</f>
        <v>4</v>
      </c>
      <c r="N155" s="198">
        <f>'BY-HS CODE'!N285</f>
        <v>6</v>
      </c>
      <c r="O155" s="198">
        <f>'BY-HS CODE'!O285</f>
        <v>5</v>
      </c>
      <c r="P155" s="198">
        <f>'BY-HS CODE'!P285</f>
        <v>6</v>
      </c>
      <c r="Q155" s="198">
        <f>'BY-HS CODE'!Q285</f>
        <v>4</v>
      </c>
      <c r="R155" s="151">
        <f>'BY-HS CODE'!R285</f>
        <v>0</v>
      </c>
      <c r="S155" s="151">
        <f>'BY-HS CODE'!S285</f>
        <v>0</v>
      </c>
      <c r="T155" s="435" t="str">
        <f t="shared" si="58"/>
        <v xml:space="preserve">n/a </v>
      </c>
    </row>
    <row r="156" spans="1:20" s="199" customFormat="1" ht="15" customHeight="1">
      <c r="A156" s="196" t="s">
        <v>415</v>
      </c>
      <c r="B156" s="197" t="s">
        <v>416</v>
      </c>
      <c r="C156" s="198">
        <f>'BY-HS CODE'!C307</f>
        <v>105370</v>
      </c>
      <c r="D156" s="198">
        <f>'BY-HS CODE'!D307</f>
        <v>110208</v>
      </c>
      <c r="E156" s="198">
        <f>'BY-HS CODE'!E307</f>
        <v>122854</v>
      </c>
      <c r="F156" s="198">
        <f>'BY-HS CODE'!F307</f>
        <v>141065</v>
      </c>
      <c r="G156" s="198">
        <f>'BY-HS CODE'!G307</f>
        <v>165861</v>
      </c>
      <c r="H156" s="198">
        <f>'BY-HS CODE'!H307</f>
        <v>162881</v>
      </c>
      <c r="I156" s="151">
        <f>'BY-HS CODE'!I307</f>
        <v>12321</v>
      </c>
      <c r="J156" s="151">
        <f>'BY-HS CODE'!J307</f>
        <v>13844</v>
      </c>
      <c r="K156" s="435">
        <f t="shared" si="57"/>
        <v>0.12361009658306955</v>
      </c>
      <c r="L156" s="198">
        <f>'BY-HS CODE'!L307</f>
        <v>27419</v>
      </c>
      <c r="M156" s="198">
        <f>'BY-HS CODE'!M307</f>
        <v>26237</v>
      </c>
      <c r="N156" s="198">
        <f>'BY-HS CODE'!N307</f>
        <v>24423</v>
      </c>
      <c r="O156" s="198">
        <f>'BY-HS CODE'!O307</f>
        <v>27439</v>
      </c>
      <c r="P156" s="198">
        <f>'BY-HS CODE'!P307</f>
        <v>35178</v>
      </c>
      <c r="Q156" s="198">
        <f>'BY-HS CODE'!Q307</f>
        <v>29732</v>
      </c>
      <c r="R156" s="151">
        <f>'BY-HS CODE'!R307</f>
        <v>2118</v>
      </c>
      <c r="S156" s="151">
        <f>'BY-HS CODE'!S307</f>
        <v>2842</v>
      </c>
      <c r="T156" s="435">
        <f t="shared" si="58"/>
        <v>0.34183191690273845</v>
      </c>
    </row>
    <row r="157" spans="1:20" s="199" customFormat="1" ht="15" customHeight="1">
      <c r="A157" s="196" t="s">
        <v>417</v>
      </c>
      <c r="B157" s="197" t="s">
        <v>418</v>
      </c>
      <c r="C157" s="198">
        <f>'BY-HS CODE'!C308</f>
        <v>34412</v>
      </c>
      <c r="D157" s="198">
        <f>'BY-HS CODE'!D308</f>
        <v>38620</v>
      </c>
      <c r="E157" s="198">
        <f>'BY-HS CODE'!E308</f>
        <v>39334</v>
      </c>
      <c r="F157" s="198">
        <f>'BY-HS CODE'!F308</f>
        <v>41078</v>
      </c>
      <c r="G157" s="198">
        <f>'BY-HS CODE'!G308</f>
        <v>50165</v>
      </c>
      <c r="H157" s="198">
        <f>'BY-HS CODE'!H308</f>
        <v>55698</v>
      </c>
      <c r="I157" s="151">
        <f>'BY-HS CODE'!I308</f>
        <v>3521</v>
      </c>
      <c r="J157" s="151">
        <f>'BY-HS CODE'!J308</f>
        <v>3287</v>
      </c>
      <c r="K157" s="435">
        <f t="shared" si="57"/>
        <v>-6.6458392502130079E-2</v>
      </c>
      <c r="L157" s="198">
        <f>'BY-HS CODE'!L308</f>
        <v>5045</v>
      </c>
      <c r="M157" s="198">
        <f>'BY-HS CODE'!M308</f>
        <v>6459</v>
      </c>
      <c r="N157" s="198">
        <f>'BY-HS CODE'!N308</f>
        <v>7685</v>
      </c>
      <c r="O157" s="198">
        <f>'BY-HS CODE'!O308</f>
        <v>8748</v>
      </c>
      <c r="P157" s="198">
        <f>'BY-HS CODE'!P308</f>
        <v>12885</v>
      </c>
      <c r="Q157" s="198">
        <f>'BY-HS CODE'!Q308</f>
        <v>14283</v>
      </c>
      <c r="R157" s="151">
        <f>'BY-HS CODE'!R308</f>
        <v>670</v>
      </c>
      <c r="S157" s="151">
        <f>'BY-HS CODE'!S308</f>
        <v>338</v>
      </c>
      <c r="T157" s="435">
        <f t="shared" si="58"/>
        <v>-0.4955223880597015</v>
      </c>
    </row>
    <row r="158" spans="1:20" s="199" customFormat="1" ht="15" customHeight="1">
      <c r="A158" s="196" t="s">
        <v>449</v>
      </c>
      <c r="B158" s="197" t="s">
        <v>450</v>
      </c>
      <c r="C158" s="198">
        <f>'BY-HS CODE'!C332</f>
        <v>86719</v>
      </c>
      <c r="D158" s="198">
        <f>'BY-HS CODE'!D332</f>
        <v>90630</v>
      </c>
      <c r="E158" s="198">
        <f>'BY-HS CODE'!E332</f>
        <v>87407</v>
      </c>
      <c r="F158" s="198">
        <f>'BY-HS CODE'!F332</f>
        <v>91085</v>
      </c>
      <c r="G158" s="198">
        <f>'BY-HS CODE'!G332</f>
        <v>124641</v>
      </c>
      <c r="H158" s="198">
        <f>'BY-HS CODE'!H332</f>
        <v>123416</v>
      </c>
      <c r="I158" s="151">
        <f>'BY-HS CODE'!I332</f>
        <v>9059</v>
      </c>
      <c r="J158" s="151">
        <f>'BY-HS CODE'!J332</f>
        <v>7102</v>
      </c>
      <c r="K158" s="435">
        <f t="shared" si="57"/>
        <v>-0.21602825918975604</v>
      </c>
      <c r="L158" s="198">
        <f>'BY-HS CODE'!L332</f>
        <v>6430</v>
      </c>
      <c r="M158" s="198">
        <f>'BY-HS CODE'!M332</f>
        <v>8475</v>
      </c>
      <c r="N158" s="198">
        <f>'BY-HS CODE'!N332</f>
        <v>6389</v>
      </c>
      <c r="O158" s="198">
        <f>'BY-HS CODE'!O332</f>
        <v>7391</v>
      </c>
      <c r="P158" s="198">
        <f>'BY-HS CODE'!P332</f>
        <v>10682</v>
      </c>
      <c r="Q158" s="198">
        <f>'BY-HS CODE'!Q332</f>
        <v>7251</v>
      </c>
      <c r="R158" s="151">
        <f>'BY-HS CODE'!R332</f>
        <v>1848</v>
      </c>
      <c r="S158" s="151">
        <f>'BY-HS CODE'!S332</f>
        <v>166</v>
      </c>
      <c r="T158" s="435">
        <f t="shared" si="58"/>
        <v>-0.91017316017316019</v>
      </c>
    </row>
    <row r="159" spans="1:20" s="199" customFormat="1" ht="15" customHeight="1">
      <c r="A159" s="196" t="s">
        <v>451</v>
      </c>
      <c r="B159" s="197" t="s">
        <v>616</v>
      </c>
      <c r="C159" s="198">
        <f>'BY-HS CODE'!C333</f>
        <v>20918</v>
      </c>
      <c r="D159" s="198">
        <f>'BY-HS CODE'!D333</f>
        <v>17656</v>
      </c>
      <c r="E159" s="198">
        <f>'BY-HS CODE'!E333</f>
        <v>15155</v>
      </c>
      <c r="F159" s="198">
        <f>'BY-HS CODE'!F333</f>
        <v>19750</v>
      </c>
      <c r="G159" s="198">
        <f>'BY-HS CODE'!G333</f>
        <v>28235</v>
      </c>
      <c r="H159" s="198">
        <f>'BY-HS CODE'!H333</f>
        <v>36197</v>
      </c>
      <c r="I159" s="151">
        <f>'BY-HS CODE'!I333</f>
        <v>4213</v>
      </c>
      <c r="J159" s="151">
        <f>'BY-HS CODE'!J333</f>
        <v>880</v>
      </c>
      <c r="K159" s="435">
        <f t="shared" si="57"/>
        <v>-0.79112271540469969</v>
      </c>
      <c r="L159" s="198">
        <f>'BY-HS CODE'!L333</f>
        <v>12</v>
      </c>
      <c r="M159" s="198">
        <f>'BY-HS CODE'!M333</f>
        <v>164</v>
      </c>
      <c r="N159" s="198">
        <f>'BY-HS CODE'!N333</f>
        <v>5</v>
      </c>
      <c r="O159" s="198">
        <f>'BY-HS CODE'!O333</f>
        <v>131</v>
      </c>
      <c r="P159" s="198">
        <f>'BY-HS CODE'!P333</f>
        <v>179</v>
      </c>
      <c r="Q159" s="198">
        <f>'BY-HS CODE'!Q333</f>
        <v>155</v>
      </c>
      <c r="R159" s="151">
        <f>'BY-HS CODE'!R333</f>
        <v>0</v>
      </c>
      <c r="S159" s="151">
        <f>'BY-HS CODE'!S333</f>
        <v>3</v>
      </c>
      <c r="T159" s="435" t="str">
        <f t="shared" si="58"/>
        <v xml:space="preserve">n/a </v>
      </c>
    </row>
    <row r="160" spans="1:20" s="199" customFormat="1" ht="15" customHeight="1">
      <c r="A160" s="196" t="s">
        <v>453</v>
      </c>
      <c r="B160" s="197" t="s">
        <v>617</v>
      </c>
      <c r="C160" s="198">
        <f>'BY-HS CODE'!C334</f>
        <v>333803</v>
      </c>
      <c r="D160" s="198">
        <f>'BY-HS CODE'!D334</f>
        <v>440028</v>
      </c>
      <c r="E160" s="198">
        <f>'BY-HS CODE'!E334</f>
        <v>465053</v>
      </c>
      <c r="F160" s="198">
        <f>'BY-HS CODE'!F334</f>
        <v>493722</v>
      </c>
      <c r="G160" s="198">
        <f>'BY-HS CODE'!G334</f>
        <v>575166</v>
      </c>
      <c r="H160" s="198">
        <f>'BY-HS CODE'!H334</f>
        <v>724390</v>
      </c>
      <c r="I160" s="151">
        <f>'BY-HS CODE'!I334</f>
        <v>53668</v>
      </c>
      <c r="J160" s="151">
        <f>'BY-HS CODE'!J334</f>
        <v>62421</v>
      </c>
      <c r="K160" s="435">
        <f t="shared" si="57"/>
        <v>0.16309532682417829</v>
      </c>
      <c r="L160" s="198">
        <f>'BY-HS CODE'!L334</f>
        <v>182294</v>
      </c>
      <c r="M160" s="198">
        <f>'BY-HS CODE'!M334</f>
        <v>246024</v>
      </c>
      <c r="N160" s="198">
        <f>'BY-HS CODE'!N334</f>
        <v>251468</v>
      </c>
      <c r="O160" s="198">
        <f>'BY-HS CODE'!O334</f>
        <v>253388</v>
      </c>
      <c r="P160" s="198">
        <f>'BY-HS CODE'!P334</f>
        <v>313963</v>
      </c>
      <c r="Q160" s="198">
        <f>'BY-HS CODE'!Q334</f>
        <v>392121</v>
      </c>
      <c r="R160" s="151">
        <f>'BY-HS CODE'!R334</f>
        <v>22433</v>
      </c>
      <c r="S160" s="151">
        <f>'BY-HS CODE'!S334</f>
        <v>34359</v>
      </c>
      <c r="T160" s="435">
        <f t="shared" si="58"/>
        <v>0.53162751303882672</v>
      </c>
    </row>
    <row r="161" spans="1:20" s="199" customFormat="1" ht="15" customHeight="1">
      <c r="A161" s="196" t="s">
        <v>455</v>
      </c>
      <c r="B161" s="197" t="s">
        <v>456</v>
      </c>
      <c r="C161" s="198">
        <f>'BY-HS CODE'!C335</f>
        <v>650989</v>
      </c>
      <c r="D161" s="198">
        <f>'BY-HS CODE'!D335</f>
        <v>769301</v>
      </c>
      <c r="E161" s="198">
        <f>'BY-HS CODE'!E335</f>
        <v>738081</v>
      </c>
      <c r="F161" s="198">
        <f>'BY-HS CODE'!F335</f>
        <v>692705</v>
      </c>
      <c r="G161" s="198">
        <f>'BY-HS CODE'!G335</f>
        <v>815610</v>
      </c>
      <c r="H161" s="198">
        <f>'BY-HS CODE'!H335</f>
        <v>920695</v>
      </c>
      <c r="I161" s="151">
        <f>'BY-HS CODE'!I335</f>
        <v>60024</v>
      </c>
      <c r="J161" s="151">
        <f>'BY-HS CODE'!J335</f>
        <v>61110</v>
      </c>
      <c r="K161" s="435">
        <f t="shared" si="57"/>
        <v>1.8092762894842063E-2</v>
      </c>
      <c r="L161" s="198">
        <f>'BY-HS CODE'!L335</f>
        <v>2242</v>
      </c>
      <c r="M161" s="198">
        <f>'BY-HS CODE'!M335</f>
        <v>7160</v>
      </c>
      <c r="N161" s="198">
        <f>'BY-HS CODE'!N335</f>
        <v>23767</v>
      </c>
      <c r="O161" s="198">
        <f>'BY-HS CODE'!O335</f>
        <v>9515</v>
      </c>
      <c r="P161" s="198">
        <f>'BY-HS CODE'!P335</f>
        <v>9317</v>
      </c>
      <c r="Q161" s="198">
        <f>'BY-HS CODE'!Q335</f>
        <v>11329</v>
      </c>
      <c r="R161" s="151">
        <f>'BY-HS CODE'!R335</f>
        <v>1347</v>
      </c>
      <c r="S161" s="151">
        <f>'BY-HS CODE'!S335</f>
        <v>307</v>
      </c>
      <c r="T161" s="435">
        <f t="shared" si="58"/>
        <v>-0.7720861172976986</v>
      </c>
    </row>
    <row r="162" spans="1:20" s="199" customFormat="1" ht="15" customHeight="1">
      <c r="A162" s="196" t="s">
        <v>457</v>
      </c>
      <c r="B162" s="197" t="s">
        <v>458</v>
      </c>
      <c r="C162" s="198">
        <f>'BY-HS CODE'!C336</f>
        <v>0</v>
      </c>
      <c r="D162" s="198">
        <f>'BY-HS CODE'!D336</f>
        <v>1</v>
      </c>
      <c r="E162" s="198">
        <f>'BY-HS CODE'!E336</f>
        <v>8</v>
      </c>
      <c r="F162" s="198">
        <f>'BY-HS CODE'!F336</f>
        <v>354</v>
      </c>
      <c r="G162" s="198">
        <f>'BY-HS CODE'!G336</f>
        <v>432</v>
      </c>
      <c r="H162" s="198">
        <f>'BY-HS CODE'!H336</f>
        <v>488</v>
      </c>
      <c r="I162" s="151">
        <f>'BY-HS CODE'!I336</f>
        <v>61</v>
      </c>
      <c r="J162" s="151">
        <f>'BY-HS CODE'!J336</f>
        <v>41</v>
      </c>
      <c r="K162" s="435">
        <f t="shared" si="57"/>
        <v>-0.32786885245901637</v>
      </c>
      <c r="L162" s="198">
        <f>'BY-HS CODE'!L336</f>
        <v>0</v>
      </c>
      <c r="M162" s="198">
        <f>'BY-HS CODE'!M336</f>
        <v>0</v>
      </c>
      <c r="N162" s="198">
        <f>'BY-HS CODE'!N336</f>
        <v>0</v>
      </c>
      <c r="O162" s="198">
        <f>'BY-HS CODE'!O336</f>
        <v>0</v>
      </c>
      <c r="P162" s="198">
        <f>'BY-HS CODE'!P336</f>
        <v>0</v>
      </c>
      <c r="Q162" s="198">
        <f>'BY-HS CODE'!Q336</f>
        <v>0</v>
      </c>
      <c r="R162" s="151">
        <f>'BY-HS CODE'!R336</f>
        <v>0</v>
      </c>
      <c r="S162" s="151">
        <f>'BY-HS CODE'!S336</f>
        <v>0</v>
      </c>
      <c r="T162" s="435" t="str">
        <f t="shared" si="58"/>
        <v xml:space="preserve">n/a </v>
      </c>
    </row>
    <row r="163" spans="1:20" s="199" customFormat="1" ht="15" customHeight="1">
      <c r="A163" s="196" t="s">
        <v>459</v>
      </c>
      <c r="B163" s="197" t="s">
        <v>460</v>
      </c>
      <c r="C163" s="198">
        <f>'BY-HS CODE'!C337</f>
        <v>218091</v>
      </c>
      <c r="D163" s="198">
        <f>'BY-HS CODE'!D337</f>
        <v>311975</v>
      </c>
      <c r="E163" s="198">
        <f>'BY-HS CODE'!E337</f>
        <v>303840</v>
      </c>
      <c r="F163" s="198">
        <f>'BY-HS CODE'!F337</f>
        <v>298937</v>
      </c>
      <c r="G163" s="198">
        <f>'BY-HS CODE'!G337</f>
        <v>421521</v>
      </c>
      <c r="H163" s="198">
        <f>'BY-HS CODE'!H337</f>
        <v>566843</v>
      </c>
      <c r="I163" s="151">
        <f>'BY-HS CODE'!I337</f>
        <v>32856</v>
      </c>
      <c r="J163" s="151">
        <f>'BY-HS CODE'!J337</f>
        <v>38800</v>
      </c>
      <c r="K163" s="435">
        <f t="shared" si="57"/>
        <v>0.18091064037009982</v>
      </c>
      <c r="L163" s="198">
        <f>'BY-HS CODE'!L337</f>
        <v>1481</v>
      </c>
      <c r="M163" s="198">
        <f>'BY-HS CODE'!M337</f>
        <v>1174</v>
      </c>
      <c r="N163" s="198">
        <f>'BY-HS CODE'!N337</f>
        <v>3968</v>
      </c>
      <c r="O163" s="198">
        <f>'BY-HS CODE'!O337</f>
        <v>5004</v>
      </c>
      <c r="P163" s="198">
        <f>'BY-HS CODE'!P337</f>
        <v>6454</v>
      </c>
      <c r="Q163" s="198">
        <f>'BY-HS CODE'!Q337</f>
        <v>8257</v>
      </c>
      <c r="R163" s="151">
        <f>'BY-HS CODE'!R337</f>
        <v>940</v>
      </c>
      <c r="S163" s="151">
        <f>'BY-HS CODE'!S337</f>
        <v>742</v>
      </c>
      <c r="T163" s="435">
        <f t="shared" si="58"/>
        <v>-0.21063829787234042</v>
      </c>
    </row>
    <row r="164" spans="1:20" s="199" customFormat="1" ht="15" customHeight="1">
      <c r="A164" s="196" t="s">
        <v>461</v>
      </c>
      <c r="B164" s="197" t="s">
        <v>618</v>
      </c>
      <c r="C164" s="198">
        <f>'BY-HS CODE'!C338</f>
        <v>0</v>
      </c>
      <c r="D164" s="198">
        <f>'BY-HS CODE'!D338</f>
        <v>0</v>
      </c>
      <c r="E164" s="198">
        <f>'BY-HS CODE'!E338</f>
        <v>0</v>
      </c>
      <c r="F164" s="198">
        <f>'BY-HS CODE'!F338</f>
        <v>0</v>
      </c>
      <c r="G164" s="198">
        <f>'BY-HS CODE'!G338</f>
        <v>0</v>
      </c>
      <c r="H164" s="198">
        <f>'BY-HS CODE'!H338</f>
        <v>0</v>
      </c>
      <c r="I164" s="151">
        <f>'BY-HS CODE'!I338</f>
        <v>0</v>
      </c>
      <c r="J164" s="151">
        <f>'BY-HS CODE'!J338</f>
        <v>0</v>
      </c>
      <c r="K164" s="435" t="str">
        <f t="shared" si="57"/>
        <v xml:space="preserve">n/a </v>
      </c>
      <c r="L164" s="198">
        <f>'BY-HS CODE'!L338</f>
        <v>0</v>
      </c>
      <c r="M164" s="198">
        <f>'BY-HS CODE'!M338</f>
        <v>0</v>
      </c>
      <c r="N164" s="198">
        <f>'BY-HS CODE'!N338</f>
        <v>0</v>
      </c>
      <c r="O164" s="198">
        <f>'BY-HS CODE'!O338</f>
        <v>0</v>
      </c>
      <c r="P164" s="198">
        <f>'BY-HS CODE'!P338</f>
        <v>0</v>
      </c>
      <c r="Q164" s="198">
        <f>'BY-HS CODE'!Q338</f>
        <v>0</v>
      </c>
      <c r="R164" s="151">
        <f>'BY-HS CODE'!R338</f>
        <v>0</v>
      </c>
      <c r="S164" s="151">
        <f>'BY-HS CODE'!S338</f>
        <v>0</v>
      </c>
      <c r="T164" s="435" t="str">
        <f t="shared" si="58"/>
        <v xml:space="preserve">n/a </v>
      </c>
    </row>
    <row r="165" spans="1:20" s="199" customFormat="1" ht="15" customHeight="1">
      <c r="A165" s="196" t="s">
        <v>463</v>
      </c>
      <c r="B165" s="197" t="s">
        <v>464</v>
      </c>
      <c r="C165" s="198">
        <f>'BY-HS CODE'!C339</f>
        <v>32162</v>
      </c>
      <c r="D165" s="198">
        <f>'BY-HS CODE'!D339</f>
        <v>33889</v>
      </c>
      <c r="E165" s="198">
        <f>'BY-HS CODE'!E339</f>
        <v>33121</v>
      </c>
      <c r="F165" s="198">
        <f>'BY-HS CODE'!F339</f>
        <v>33687</v>
      </c>
      <c r="G165" s="198">
        <f>'BY-HS CODE'!G339</f>
        <v>40179</v>
      </c>
      <c r="H165" s="198">
        <f>'BY-HS CODE'!H339</f>
        <v>45896</v>
      </c>
      <c r="I165" s="151">
        <f>'BY-HS CODE'!I339</f>
        <v>4446</v>
      </c>
      <c r="J165" s="151">
        <f>'BY-HS CODE'!J339</f>
        <v>4134</v>
      </c>
      <c r="K165" s="435">
        <f t="shared" si="57"/>
        <v>-7.0175438596491224E-2</v>
      </c>
      <c r="L165" s="198">
        <f>'BY-HS CODE'!L339</f>
        <v>3061</v>
      </c>
      <c r="M165" s="198">
        <f>'BY-HS CODE'!M339</f>
        <v>1978</v>
      </c>
      <c r="N165" s="198">
        <f>'BY-HS CODE'!N339</f>
        <v>1285</v>
      </c>
      <c r="O165" s="198">
        <f>'BY-HS CODE'!O339</f>
        <v>1071</v>
      </c>
      <c r="P165" s="198">
        <f>'BY-HS CODE'!P339</f>
        <v>3264</v>
      </c>
      <c r="Q165" s="198">
        <f>'BY-HS CODE'!Q339</f>
        <v>3387</v>
      </c>
      <c r="R165" s="151">
        <f>'BY-HS CODE'!R339</f>
        <v>289</v>
      </c>
      <c r="S165" s="151">
        <f>'BY-HS CODE'!S339</f>
        <v>177</v>
      </c>
      <c r="T165" s="435">
        <f t="shared" si="58"/>
        <v>-0.38754325259515571</v>
      </c>
    </row>
    <row r="166" spans="1:20" s="199" customFormat="1" ht="15" customHeight="1">
      <c r="A166" s="196" t="s">
        <v>465</v>
      </c>
      <c r="B166" s="197" t="s">
        <v>466</v>
      </c>
      <c r="C166" s="198">
        <f>'BY-HS CODE'!C340</f>
        <v>451265</v>
      </c>
      <c r="D166" s="198">
        <f>'BY-HS CODE'!D340</f>
        <v>550927</v>
      </c>
      <c r="E166" s="198">
        <f>'BY-HS CODE'!E340</f>
        <v>569324</v>
      </c>
      <c r="F166" s="198">
        <f>'BY-HS CODE'!F340</f>
        <v>635115</v>
      </c>
      <c r="G166" s="198">
        <f>'BY-HS CODE'!G340</f>
        <v>705039</v>
      </c>
      <c r="H166" s="198">
        <f>'BY-HS CODE'!H340</f>
        <v>773273</v>
      </c>
      <c r="I166" s="151">
        <f>'BY-HS CODE'!I340</f>
        <v>60071</v>
      </c>
      <c r="J166" s="151">
        <f>'BY-HS CODE'!J340</f>
        <v>53137</v>
      </c>
      <c r="K166" s="435">
        <f t="shared" si="57"/>
        <v>-0.11543007441194586</v>
      </c>
      <c r="L166" s="198">
        <f>'BY-HS CODE'!L340</f>
        <v>113526</v>
      </c>
      <c r="M166" s="198">
        <f>'BY-HS CODE'!M340</f>
        <v>150823</v>
      </c>
      <c r="N166" s="198">
        <f>'BY-HS CODE'!N340</f>
        <v>171852</v>
      </c>
      <c r="O166" s="198">
        <f>'BY-HS CODE'!O340</f>
        <v>203918</v>
      </c>
      <c r="P166" s="198">
        <f>'BY-HS CODE'!P340</f>
        <v>208182</v>
      </c>
      <c r="Q166" s="198">
        <f>'BY-HS CODE'!Q340</f>
        <v>213320</v>
      </c>
      <c r="R166" s="151">
        <f>'BY-HS CODE'!R340</f>
        <v>13681</v>
      </c>
      <c r="S166" s="151">
        <f>'BY-HS CODE'!S340</f>
        <v>12944</v>
      </c>
      <c r="T166" s="435">
        <f t="shared" si="58"/>
        <v>-5.3870331116146482E-2</v>
      </c>
    </row>
    <row r="167" spans="1:20" s="199" customFormat="1" ht="15" customHeight="1">
      <c r="A167" s="196" t="s">
        <v>477</v>
      </c>
      <c r="B167" s="197" t="s">
        <v>478</v>
      </c>
      <c r="C167" s="198">
        <f>'BY-HS CODE'!C354</f>
        <v>53029</v>
      </c>
      <c r="D167" s="198">
        <f>'BY-HS CODE'!D354</f>
        <v>52172</v>
      </c>
      <c r="E167" s="198">
        <f>'BY-HS CODE'!E354</f>
        <v>48980</v>
      </c>
      <c r="F167" s="198">
        <f>'BY-HS CODE'!F354</f>
        <v>57892</v>
      </c>
      <c r="G167" s="198">
        <f>'BY-HS CODE'!G354</f>
        <v>62710</v>
      </c>
      <c r="H167" s="198">
        <f>'BY-HS CODE'!H354</f>
        <v>64510</v>
      </c>
      <c r="I167" s="151">
        <f>'BY-HS CODE'!I354</f>
        <v>5395</v>
      </c>
      <c r="J167" s="151">
        <f>'BY-HS CODE'!J354</f>
        <v>4000</v>
      </c>
      <c r="K167" s="435">
        <f t="shared" si="57"/>
        <v>-0.25857275254865614</v>
      </c>
      <c r="L167" s="198">
        <f>'BY-HS CODE'!L354</f>
        <v>7275</v>
      </c>
      <c r="M167" s="198">
        <f>'BY-HS CODE'!M354</f>
        <v>6750</v>
      </c>
      <c r="N167" s="198">
        <f>'BY-HS CODE'!N354</f>
        <v>7802</v>
      </c>
      <c r="O167" s="198">
        <f>'BY-HS CODE'!O354</f>
        <v>9547</v>
      </c>
      <c r="P167" s="198">
        <f>'BY-HS CODE'!P354</f>
        <v>8704</v>
      </c>
      <c r="Q167" s="198">
        <f>'BY-HS CODE'!Q354</f>
        <v>10373</v>
      </c>
      <c r="R167" s="151">
        <f>'BY-HS CODE'!R354</f>
        <v>843</v>
      </c>
      <c r="S167" s="151">
        <f>'BY-HS CODE'!S354</f>
        <v>409</v>
      </c>
      <c r="T167" s="435">
        <f t="shared" si="58"/>
        <v>-0.51482799525504153</v>
      </c>
    </row>
    <row r="168" spans="1:20" s="199" customFormat="1" ht="15" customHeight="1">
      <c r="A168" s="196">
        <v>3501</v>
      </c>
      <c r="B168" s="197" t="s">
        <v>480</v>
      </c>
      <c r="C168" s="198">
        <f>'BY-HS CODE'!C359</f>
        <v>52643</v>
      </c>
      <c r="D168" s="198">
        <f>'BY-HS CODE'!D359</f>
        <v>48978</v>
      </c>
      <c r="E168" s="198">
        <f>'BY-HS CODE'!E359</f>
        <v>56824</v>
      </c>
      <c r="F168" s="198">
        <f>'BY-HS CODE'!F359</f>
        <v>66405</v>
      </c>
      <c r="G168" s="198">
        <f>'BY-HS CODE'!G359</f>
        <v>83580</v>
      </c>
      <c r="H168" s="198">
        <f>'BY-HS CODE'!H359</f>
        <v>137366</v>
      </c>
      <c r="I168" s="151">
        <f>'BY-HS CODE'!I359</f>
        <v>15046</v>
      </c>
      <c r="J168" s="151">
        <f>'BY-HS CODE'!J359</f>
        <v>6716</v>
      </c>
      <c r="K168" s="435">
        <f t="shared" si="57"/>
        <v>-0.55363551774558017</v>
      </c>
      <c r="L168" s="198">
        <f>'BY-HS CODE'!L359</f>
        <v>1654</v>
      </c>
      <c r="M168" s="198">
        <f>'BY-HS CODE'!M359</f>
        <v>2093</v>
      </c>
      <c r="N168" s="198">
        <f>'BY-HS CODE'!N359</f>
        <v>1991</v>
      </c>
      <c r="O168" s="198">
        <f>'BY-HS CODE'!O359</f>
        <v>4286</v>
      </c>
      <c r="P168" s="198">
        <f>'BY-HS CODE'!P359</f>
        <v>6145</v>
      </c>
      <c r="Q168" s="198">
        <f>'BY-HS CODE'!Q359</f>
        <v>13311</v>
      </c>
      <c r="R168" s="151">
        <f>'BY-HS CODE'!R359</f>
        <v>1042</v>
      </c>
      <c r="S168" s="151">
        <f>'BY-HS CODE'!S359</f>
        <v>6</v>
      </c>
      <c r="T168" s="435">
        <f t="shared" si="58"/>
        <v>-0.99424184261036463</v>
      </c>
    </row>
    <row r="169" spans="1:20" s="199" customFormat="1" ht="15" customHeight="1">
      <c r="A169" s="196">
        <v>3505</v>
      </c>
      <c r="B169" s="197" t="s">
        <v>481</v>
      </c>
      <c r="C169" s="198">
        <f>'BY-HS CODE'!C360</f>
        <v>93673</v>
      </c>
      <c r="D169" s="198">
        <f>'BY-HS CODE'!D360</f>
        <v>104595</v>
      </c>
      <c r="E169" s="198">
        <f>'BY-HS CODE'!E360</f>
        <v>103107</v>
      </c>
      <c r="F169" s="198">
        <f>'BY-HS CODE'!F360</f>
        <v>112261</v>
      </c>
      <c r="G169" s="198">
        <f>'BY-HS CODE'!G360</f>
        <v>123973</v>
      </c>
      <c r="H169" s="198">
        <f>'BY-HS CODE'!H360</f>
        <v>145163</v>
      </c>
      <c r="I169" s="151">
        <f>'BY-HS CODE'!I360</f>
        <v>9875</v>
      </c>
      <c r="J169" s="151">
        <f>'BY-HS CODE'!J360</f>
        <v>8236</v>
      </c>
      <c r="K169" s="435">
        <f t="shared" si="57"/>
        <v>-0.16597468354430381</v>
      </c>
      <c r="L169" s="198">
        <f>'BY-HS CODE'!L360</f>
        <v>5007</v>
      </c>
      <c r="M169" s="198">
        <f>'BY-HS CODE'!M360</f>
        <v>6431</v>
      </c>
      <c r="N169" s="198">
        <f>'BY-HS CODE'!N360</f>
        <v>6926</v>
      </c>
      <c r="O169" s="198">
        <f>'BY-HS CODE'!O360</f>
        <v>8951</v>
      </c>
      <c r="P169" s="198">
        <f>'BY-HS CODE'!P360</f>
        <v>8940</v>
      </c>
      <c r="Q169" s="198">
        <f>'BY-HS CODE'!Q360</f>
        <v>11367</v>
      </c>
      <c r="R169" s="151">
        <f>'BY-HS CODE'!R360</f>
        <v>380</v>
      </c>
      <c r="S169" s="151">
        <f>'BY-HS CODE'!S360</f>
        <v>847</v>
      </c>
      <c r="T169" s="435">
        <f t="shared" si="58"/>
        <v>1.2289473684210526</v>
      </c>
    </row>
    <row r="170" spans="1:20" s="199" customFormat="1" ht="15" customHeight="1">
      <c r="A170" s="196">
        <v>382460</v>
      </c>
      <c r="B170" s="197" t="s">
        <v>484</v>
      </c>
      <c r="C170" s="198">
        <f>'BY-HS CODE'!C366</f>
        <v>3556</v>
      </c>
      <c r="D170" s="198">
        <f>'BY-HS CODE'!D366</f>
        <v>3882</v>
      </c>
      <c r="E170" s="198">
        <f>'BY-HS CODE'!E366</f>
        <v>5074</v>
      </c>
      <c r="F170" s="198">
        <f>'BY-HS CODE'!F366</f>
        <v>5109</v>
      </c>
      <c r="G170" s="198">
        <f>'BY-HS CODE'!G366</f>
        <v>7708</v>
      </c>
      <c r="H170" s="198">
        <f>'BY-HS CODE'!H366</f>
        <v>13896</v>
      </c>
      <c r="I170" s="151">
        <f>'BY-HS CODE'!I366</f>
        <v>444</v>
      </c>
      <c r="J170" s="151">
        <f>'BY-HS CODE'!J366</f>
        <v>367</v>
      </c>
      <c r="K170" s="435">
        <f t="shared" si="57"/>
        <v>-0.17342342342342343</v>
      </c>
      <c r="L170" s="198">
        <f>'BY-HS CODE'!L366</f>
        <v>0</v>
      </c>
      <c r="M170" s="198">
        <f>'BY-HS CODE'!M366</f>
        <v>0</v>
      </c>
      <c r="N170" s="198">
        <f>'BY-HS CODE'!N366</f>
        <v>5</v>
      </c>
      <c r="O170" s="198">
        <f>'BY-HS CODE'!O366</f>
        <v>0</v>
      </c>
      <c r="P170" s="198">
        <f>'BY-HS CODE'!P366</f>
        <v>0</v>
      </c>
      <c r="Q170" s="198">
        <f>'BY-HS CODE'!Q366</f>
        <v>31</v>
      </c>
      <c r="R170" s="151">
        <f>'BY-HS CODE'!R366</f>
        <v>0</v>
      </c>
      <c r="S170" s="151">
        <f>'BY-HS CODE'!S366</f>
        <v>0</v>
      </c>
      <c r="T170" s="435" t="str">
        <f t="shared" si="58"/>
        <v xml:space="preserve">n/a </v>
      </c>
    </row>
    <row r="171" spans="1:20" s="199" customFormat="1" ht="15" customHeight="1">
      <c r="A171" s="196" t="s">
        <v>486</v>
      </c>
      <c r="B171" s="197" t="s">
        <v>487</v>
      </c>
      <c r="C171" s="198">
        <f>'BY-HS CODE'!C371</f>
        <v>297868</v>
      </c>
      <c r="D171" s="198">
        <f>'BY-HS CODE'!D371</f>
        <v>229188</v>
      </c>
      <c r="E171" s="198">
        <f>'BY-HS CODE'!E371</f>
        <v>169373</v>
      </c>
      <c r="F171" s="198">
        <f>'BY-HS CODE'!F371</f>
        <v>95264</v>
      </c>
      <c r="G171" s="198">
        <f>'BY-HS CODE'!G371</f>
        <v>135957</v>
      </c>
      <c r="H171" s="198">
        <f>'BY-HS CODE'!H371</f>
        <v>133000</v>
      </c>
      <c r="I171" s="151">
        <f>'BY-HS CODE'!I371</f>
        <v>10768</v>
      </c>
      <c r="J171" s="151">
        <f>'BY-HS CODE'!J371</f>
        <v>6869</v>
      </c>
      <c r="K171" s="435">
        <f t="shared" si="57"/>
        <v>-0.36209138187221396</v>
      </c>
      <c r="L171" s="198">
        <f>'BY-HS CODE'!L371</f>
        <v>268642</v>
      </c>
      <c r="M171" s="198">
        <f>'BY-HS CODE'!M371</f>
        <v>210852</v>
      </c>
      <c r="N171" s="198">
        <f>'BY-HS CODE'!N371</f>
        <v>156475</v>
      </c>
      <c r="O171" s="198">
        <f>'BY-HS CODE'!O371</f>
        <v>84865</v>
      </c>
      <c r="P171" s="198">
        <f>'BY-HS CODE'!P371</f>
        <v>115753</v>
      </c>
      <c r="Q171" s="198">
        <f>'BY-HS CODE'!Q371</f>
        <v>116582</v>
      </c>
      <c r="R171" s="151">
        <f>'BY-HS CODE'!R371</f>
        <v>9078</v>
      </c>
      <c r="S171" s="151">
        <f>'BY-HS CODE'!S371</f>
        <v>5753</v>
      </c>
      <c r="T171" s="435">
        <f t="shared" si="58"/>
        <v>-0.36627010354703682</v>
      </c>
    </row>
    <row r="172" spans="1:20" s="199" customFormat="1" ht="15" customHeight="1">
      <c r="A172" s="196" t="s">
        <v>488</v>
      </c>
      <c r="B172" s="197" t="s">
        <v>489</v>
      </c>
      <c r="C172" s="198">
        <f>'BY-HS CODE'!C372</f>
        <v>4596</v>
      </c>
      <c r="D172" s="198">
        <f>'BY-HS CODE'!D372</f>
        <v>5037</v>
      </c>
      <c r="E172" s="198">
        <f>'BY-HS CODE'!E372</f>
        <v>810</v>
      </c>
      <c r="F172" s="198">
        <f>'BY-HS CODE'!F372</f>
        <v>65</v>
      </c>
      <c r="G172" s="198">
        <f>'BY-HS CODE'!G372</f>
        <v>39</v>
      </c>
      <c r="H172" s="198">
        <f>'BY-HS CODE'!H372</f>
        <v>0</v>
      </c>
      <c r="I172" s="151">
        <f>'BY-HS CODE'!I372</f>
        <v>0</v>
      </c>
      <c r="J172" s="151">
        <f>'BY-HS CODE'!J372</f>
        <v>1</v>
      </c>
      <c r="K172" s="435" t="str">
        <f t="shared" si="57"/>
        <v xml:space="preserve">n/a </v>
      </c>
      <c r="L172" s="198">
        <f>'BY-HS CODE'!L372</f>
        <v>0</v>
      </c>
      <c r="M172" s="198">
        <f>'BY-HS CODE'!M372</f>
        <v>0</v>
      </c>
      <c r="N172" s="198">
        <f>'BY-HS CODE'!N372</f>
        <v>0</v>
      </c>
      <c r="O172" s="198">
        <f>'BY-HS CODE'!O372</f>
        <v>0</v>
      </c>
      <c r="P172" s="198">
        <f>'BY-HS CODE'!P372</f>
        <v>0</v>
      </c>
      <c r="Q172" s="198">
        <f>'BY-HS CODE'!Q372</f>
        <v>0</v>
      </c>
      <c r="R172" s="151">
        <f>'BY-HS CODE'!R372</f>
        <v>0</v>
      </c>
      <c r="S172" s="151">
        <f>'BY-HS CODE'!S372</f>
        <v>0</v>
      </c>
      <c r="T172" s="435" t="str">
        <f t="shared" si="58"/>
        <v xml:space="preserve">n/a </v>
      </c>
    </row>
    <row r="173" spans="1:20" s="199" customFormat="1" ht="15" customHeight="1">
      <c r="A173" s="196" t="s">
        <v>490</v>
      </c>
      <c r="B173" s="197" t="s">
        <v>491</v>
      </c>
      <c r="C173" s="198">
        <f>'BY-HS CODE'!C373</f>
        <v>5891</v>
      </c>
      <c r="D173" s="198">
        <f>'BY-HS CODE'!D373</f>
        <v>4654</v>
      </c>
      <c r="E173" s="198">
        <f>'BY-HS CODE'!E373</f>
        <v>3554</v>
      </c>
      <c r="F173" s="198">
        <f>'BY-HS CODE'!F373</f>
        <v>3317</v>
      </c>
      <c r="G173" s="198">
        <f>'BY-HS CODE'!G373</f>
        <v>2871</v>
      </c>
      <c r="H173" s="198">
        <f>'BY-HS CODE'!H373</f>
        <v>2789</v>
      </c>
      <c r="I173" s="151">
        <f>'BY-HS CODE'!I373</f>
        <v>111</v>
      </c>
      <c r="J173" s="151">
        <f>'BY-HS CODE'!J373</f>
        <v>241</v>
      </c>
      <c r="K173" s="435">
        <f t="shared" si="57"/>
        <v>1.1711711711711712</v>
      </c>
      <c r="L173" s="198">
        <f>'BY-HS CODE'!L373</f>
        <v>304</v>
      </c>
      <c r="M173" s="198">
        <f>'BY-HS CODE'!M373</f>
        <v>155</v>
      </c>
      <c r="N173" s="198">
        <f>'BY-HS CODE'!N373</f>
        <v>120</v>
      </c>
      <c r="O173" s="198">
        <f>'BY-HS CODE'!O373</f>
        <v>142</v>
      </c>
      <c r="P173" s="198">
        <f>'BY-HS CODE'!P373</f>
        <v>105</v>
      </c>
      <c r="Q173" s="198">
        <f>'BY-HS CODE'!Q373</f>
        <v>489</v>
      </c>
      <c r="R173" s="151">
        <f>'BY-HS CODE'!R373</f>
        <v>0</v>
      </c>
      <c r="S173" s="151">
        <f>'BY-HS CODE'!S373</f>
        <v>0</v>
      </c>
      <c r="T173" s="435" t="str">
        <f t="shared" si="58"/>
        <v xml:space="preserve">n/a </v>
      </c>
    </row>
    <row r="174" spans="1:20" s="199" customFormat="1" ht="15" customHeight="1">
      <c r="A174" s="196" t="s">
        <v>492</v>
      </c>
      <c r="B174" s="197" t="s">
        <v>493</v>
      </c>
      <c r="C174" s="198">
        <f>'BY-HS CODE'!C374</f>
        <v>45399</v>
      </c>
      <c r="D174" s="198">
        <f>'BY-HS CODE'!D374</f>
        <v>33931</v>
      </c>
      <c r="E174" s="198">
        <f>'BY-HS CODE'!E374</f>
        <v>24501</v>
      </c>
      <c r="F174" s="198">
        <f>'BY-HS CODE'!F374</f>
        <v>12835</v>
      </c>
      <c r="G174" s="198">
        <f>'BY-HS CODE'!G374</f>
        <v>25813</v>
      </c>
      <c r="H174" s="198">
        <f>'BY-HS CODE'!H374</f>
        <v>20079</v>
      </c>
      <c r="I174" s="151">
        <f>'BY-HS CODE'!I374</f>
        <v>1499</v>
      </c>
      <c r="J174" s="151">
        <f>'BY-HS CODE'!J374</f>
        <v>995</v>
      </c>
      <c r="K174" s="435">
        <f t="shared" si="57"/>
        <v>-0.33622414943295531</v>
      </c>
      <c r="L174" s="198">
        <f>'BY-HS CODE'!L374</f>
        <v>5351</v>
      </c>
      <c r="M174" s="198">
        <f>'BY-HS CODE'!M374</f>
        <v>5477</v>
      </c>
      <c r="N174" s="198">
        <f>'BY-HS CODE'!N374</f>
        <v>3573</v>
      </c>
      <c r="O174" s="198">
        <f>'BY-HS CODE'!O374</f>
        <v>2852</v>
      </c>
      <c r="P174" s="198">
        <f>'BY-HS CODE'!P374</f>
        <v>3369</v>
      </c>
      <c r="Q174" s="198">
        <f>'BY-HS CODE'!Q374</f>
        <v>3746</v>
      </c>
      <c r="R174" s="151">
        <f>'BY-HS CODE'!R374</f>
        <v>237</v>
      </c>
      <c r="S174" s="151">
        <f>'BY-HS CODE'!S374</f>
        <v>209</v>
      </c>
      <c r="T174" s="435">
        <f t="shared" si="58"/>
        <v>-0.11814345991561181</v>
      </c>
    </row>
    <row r="175" spans="1:20" s="199" customFormat="1" ht="15" customHeight="1">
      <c r="A175" s="196" t="s">
        <v>494</v>
      </c>
      <c r="B175" s="197" t="s">
        <v>619</v>
      </c>
      <c r="C175" s="198">
        <f>'BY-HS CODE'!C375</f>
        <v>1518</v>
      </c>
      <c r="D175" s="198">
        <f>'BY-HS CODE'!D375</f>
        <v>2741</v>
      </c>
      <c r="E175" s="198">
        <f>'BY-HS CODE'!E375</f>
        <v>4867</v>
      </c>
      <c r="F175" s="198">
        <f>'BY-HS CODE'!F375</f>
        <v>3923</v>
      </c>
      <c r="G175" s="198">
        <f>'BY-HS CODE'!G375</f>
        <v>3213</v>
      </c>
      <c r="H175" s="198">
        <f>'BY-HS CODE'!H375</f>
        <v>2931</v>
      </c>
      <c r="I175" s="151">
        <f>'BY-HS CODE'!I375</f>
        <v>864</v>
      </c>
      <c r="J175" s="151">
        <f>'BY-HS CODE'!J375</f>
        <v>746</v>
      </c>
      <c r="K175" s="435">
        <f t="shared" si="57"/>
        <v>-0.13657407407407407</v>
      </c>
      <c r="L175" s="198">
        <f>'BY-HS CODE'!L375</f>
        <v>0</v>
      </c>
      <c r="M175" s="198">
        <f>'BY-HS CODE'!M375</f>
        <v>0</v>
      </c>
      <c r="N175" s="198">
        <f>'BY-HS CODE'!N375</f>
        <v>2</v>
      </c>
      <c r="O175" s="198">
        <f>'BY-HS CODE'!O375</f>
        <v>0</v>
      </c>
      <c r="P175" s="198">
        <f>'BY-HS CODE'!P375</f>
        <v>0</v>
      </c>
      <c r="Q175" s="198">
        <f>'BY-HS CODE'!Q375</f>
        <v>0</v>
      </c>
      <c r="R175" s="151">
        <f>'BY-HS CODE'!R375</f>
        <v>0</v>
      </c>
      <c r="S175" s="151">
        <f>'BY-HS CODE'!S375</f>
        <v>0</v>
      </c>
      <c r="T175" s="435" t="str">
        <f t="shared" si="58"/>
        <v xml:space="preserve">n/a </v>
      </c>
    </row>
    <row r="176" spans="1:20" s="199" customFormat="1" ht="15" customHeight="1">
      <c r="A176" s="196" t="s">
        <v>496</v>
      </c>
      <c r="B176" s="197" t="s">
        <v>497</v>
      </c>
      <c r="C176" s="198">
        <f>'BY-HS CODE'!C376</f>
        <v>1782</v>
      </c>
      <c r="D176" s="198">
        <f>'BY-HS CODE'!D376</f>
        <v>1806</v>
      </c>
      <c r="E176" s="198">
        <f>'BY-HS CODE'!E376</f>
        <v>952</v>
      </c>
      <c r="F176" s="198">
        <f>'BY-HS CODE'!F376</f>
        <v>447</v>
      </c>
      <c r="G176" s="198">
        <f>'BY-HS CODE'!G376</f>
        <v>374</v>
      </c>
      <c r="H176" s="198">
        <f>'BY-HS CODE'!H376</f>
        <v>123</v>
      </c>
      <c r="I176" s="151">
        <f>'BY-HS CODE'!I376</f>
        <v>2</v>
      </c>
      <c r="J176" s="151">
        <f>'BY-HS CODE'!J376</f>
        <v>17</v>
      </c>
      <c r="K176" s="435">
        <f t="shared" si="57"/>
        <v>7.5</v>
      </c>
      <c r="L176" s="198">
        <f>'BY-HS CODE'!L376</f>
        <v>24</v>
      </c>
      <c r="M176" s="198">
        <f>'BY-HS CODE'!M376</f>
        <v>0</v>
      </c>
      <c r="N176" s="198">
        <f>'BY-HS CODE'!N376</f>
        <v>35</v>
      </c>
      <c r="O176" s="198">
        <f>'BY-HS CODE'!O376</f>
        <v>48</v>
      </c>
      <c r="P176" s="198">
        <f>'BY-HS CODE'!P376</f>
        <v>30</v>
      </c>
      <c r="Q176" s="198">
        <f>'BY-HS CODE'!Q376</f>
        <v>18</v>
      </c>
      <c r="R176" s="151">
        <f>'BY-HS CODE'!R376</f>
        <v>0</v>
      </c>
      <c r="S176" s="151">
        <f>'BY-HS CODE'!S376</f>
        <v>0</v>
      </c>
      <c r="T176" s="435" t="str">
        <f t="shared" si="58"/>
        <v xml:space="preserve">n/a </v>
      </c>
    </row>
    <row r="177" spans="1:20" s="199" customFormat="1" ht="15" customHeight="1">
      <c r="A177" s="196" t="s">
        <v>498</v>
      </c>
      <c r="B177" s="197" t="s">
        <v>499</v>
      </c>
      <c r="C177" s="198">
        <f>'BY-HS CODE'!C377</f>
        <v>135104</v>
      </c>
      <c r="D177" s="198">
        <f>'BY-HS CODE'!D377</f>
        <v>119592</v>
      </c>
      <c r="E177" s="198">
        <f>'BY-HS CODE'!E377</f>
        <v>107271</v>
      </c>
      <c r="F177" s="198">
        <f>'BY-HS CODE'!F377</f>
        <v>89383</v>
      </c>
      <c r="G177" s="198">
        <f>'BY-HS CODE'!G377</f>
        <v>126113</v>
      </c>
      <c r="H177" s="198">
        <f>'BY-HS CODE'!H377</f>
        <v>133289</v>
      </c>
      <c r="I177" s="151">
        <f>'BY-HS CODE'!I377</f>
        <v>11843</v>
      </c>
      <c r="J177" s="151">
        <f>'BY-HS CODE'!J377</f>
        <v>9974</v>
      </c>
      <c r="K177" s="435">
        <f t="shared" si="57"/>
        <v>-0.15781474288609304</v>
      </c>
      <c r="L177" s="198">
        <f>'BY-HS CODE'!L377</f>
        <v>602</v>
      </c>
      <c r="M177" s="198">
        <f>'BY-HS CODE'!M377</f>
        <v>755</v>
      </c>
      <c r="N177" s="198">
        <f>'BY-HS CODE'!N377</f>
        <v>387</v>
      </c>
      <c r="O177" s="198">
        <f>'BY-HS CODE'!O377</f>
        <v>277</v>
      </c>
      <c r="P177" s="198">
        <f>'BY-HS CODE'!P377</f>
        <v>947</v>
      </c>
      <c r="Q177" s="198">
        <f>'BY-HS CODE'!Q377</f>
        <v>670</v>
      </c>
      <c r="R177" s="151">
        <f>'BY-HS CODE'!R377</f>
        <v>8</v>
      </c>
      <c r="S177" s="151">
        <f>'BY-HS CODE'!S377</f>
        <v>3</v>
      </c>
      <c r="T177" s="435">
        <f t="shared" si="58"/>
        <v>-0.625</v>
      </c>
    </row>
    <row r="178" spans="1:20" s="199" customFormat="1" ht="15" customHeight="1">
      <c r="A178" s="196">
        <v>4112</v>
      </c>
      <c r="B178" s="197" t="s">
        <v>500</v>
      </c>
      <c r="C178" s="198">
        <f>'BY-HS CODE'!C378</f>
        <v>46616</v>
      </c>
      <c r="D178" s="198">
        <f>'BY-HS CODE'!D378</f>
        <v>47005</v>
      </c>
      <c r="E178" s="198">
        <f>'BY-HS CODE'!E378</f>
        <v>44029</v>
      </c>
      <c r="F178" s="198">
        <f>'BY-HS CODE'!F378</f>
        <v>35612</v>
      </c>
      <c r="G178" s="198">
        <f>'BY-HS CODE'!G378</f>
        <v>46264</v>
      </c>
      <c r="H178" s="198">
        <f>'BY-HS CODE'!H378</f>
        <v>62960</v>
      </c>
      <c r="I178" s="151">
        <f>'BY-HS CODE'!I378</f>
        <v>5481</v>
      </c>
      <c r="J178" s="151">
        <f>'BY-HS CODE'!J378</f>
        <v>3795</v>
      </c>
      <c r="K178" s="435">
        <f t="shared" ref="K178:K183" si="59">IF(I178&gt;0,(J178-I178)/I178,"n/a ")</f>
        <v>-0.30760810071154898</v>
      </c>
      <c r="L178" s="198">
        <f>'BY-HS CODE'!L378</f>
        <v>2</v>
      </c>
      <c r="M178" s="198">
        <f>'BY-HS CODE'!M378</f>
        <v>1</v>
      </c>
      <c r="N178" s="198">
        <f>'BY-HS CODE'!N378</f>
        <v>5</v>
      </c>
      <c r="O178" s="198">
        <f>'BY-HS CODE'!O378</f>
        <v>1</v>
      </c>
      <c r="P178" s="198">
        <f>'BY-HS CODE'!P378</f>
        <v>1</v>
      </c>
      <c r="Q178" s="198">
        <f>'BY-HS CODE'!Q378</f>
        <v>4</v>
      </c>
      <c r="R178" s="151">
        <f>'BY-HS CODE'!R378</f>
        <v>0</v>
      </c>
      <c r="S178" s="151">
        <f>'BY-HS CODE'!S378</f>
        <v>0</v>
      </c>
      <c r="T178" s="435" t="str">
        <f t="shared" si="58"/>
        <v xml:space="preserve">n/a </v>
      </c>
    </row>
    <row r="179" spans="1:20" s="199" customFormat="1" ht="15" customHeight="1">
      <c r="A179" s="196">
        <v>4113</v>
      </c>
      <c r="B179" s="197" t="s">
        <v>501</v>
      </c>
      <c r="C179" s="198">
        <f>'BY-HS CODE'!C379</f>
        <v>37042</v>
      </c>
      <c r="D179" s="198">
        <f>'BY-HS CODE'!D379</f>
        <v>31106</v>
      </c>
      <c r="E179" s="198">
        <f>'BY-HS CODE'!E379</f>
        <v>22771</v>
      </c>
      <c r="F179" s="198">
        <f>'BY-HS CODE'!F379</f>
        <v>16054</v>
      </c>
      <c r="G179" s="198">
        <f>'BY-HS CODE'!G379</f>
        <v>15115</v>
      </c>
      <c r="H179" s="198">
        <f>'BY-HS CODE'!H379</f>
        <v>15091</v>
      </c>
      <c r="I179" s="151">
        <f>'BY-HS CODE'!I379</f>
        <v>1291</v>
      </c>
      <c r="J179" s="151">
        <f>'BY-HS CODE'!J379</f>
        <v>1432</v>
      </c>
      <c r="K179" s="435">
        <f t="shared" si="59"/>
        <v>0.10921766072811774</v>
      </c>
      <c r="L179" s="198">
        <f>'BY-HS CODE'!L379</f>
        <v>123</v>
      </c>
      <c r="M179" s="198">
        <f>'BY-HS CODE'!M379</f>
        <v>24</v>
      </c>
      <c r="N179" s="198">
        <f>'BY-HS CODE'!N379</f>
        <v>71</v>
      </c>
      <c r="O179" s="198">
        <f>'BY-HS CODE'!O379</f>
        <v>68</v>
      </c>
      <c r="P179" s="198">
        <f>'BY-HS CODE'!P379</f>
        <v>40</v>
      </c>
      <c r="Q179" s="198">
        <f>'BY-HS CODE'!Q379</f>
        <v>16</v>
      </c>
      <c r="R179" s="151">
        <f>'BY-HS CODE'!R379</f>
        <v>0</v>
      </c>
      <c r="S179" s="151">
        <f>'BY-HS CODE'!S379</f>
        <v>0</v>
      </c>
      <c r="T179" s="435" t="str">
        <f t="shared" si="58"/>
        <v xml:space="preserve">n/a </v>
      </c>
    </row>
    <row r="180" spans="1:20" s="199" customFormat="1" ht="15" customHeight="1">
      <c r="A180" s="196">
        <v>4114</v>
      </c>
      <c r="B180" s="197" t="s">
        <v>502</v>
      </c>
      <c r="C180" s="198">
        <f>'BY-HS CODE'!C380</f>
        <v>6748</v>
      </c>
      <c r="D180" s="198">
        <f>'BY-HS CODE'!D380</f>
        <v>6622</v>
      </c>
      <c r="E180" s="198">
        <f>'BY-HS CODE'!E380</f>
        <v>4846</v>
      </c>
      <c r="F180" s="198">
        <f>'BY-HS CODE'!F380</f>
        <v>3735</v>
      </c>
      <c r="G180" s="198">
        <f>'BY-HS CODE'!G380</f>
        <v>3466</v>
      </c>
      <c r="H180" s="198">
        <f>'BY-HS CODE'!H380</f>
        <v>4384</v>
      </c>
      <c r="I180" s="151">
        <f>'BY-HS CODE'!I380</f>
        <v>355</v>
      </c>
      <c r="J180" s="151">
        <f>'BY-HS CODE'!J380</f>
        <v>401</v>
      </c>
      <c r="K180" s="435">
        <f t="shared" si="59"/>
        <v>0.12957746478873239</v>
      </c>
      <c r="L180" s="198">
        <f>'BY-HS CODE'!L380</f>
        <v>0</v>
      </c>
      <c r="M180" s="198">
        <f>'BY-HS CODE'!M380</f>
        <v>0</v>
      </c>
      <c r="N180" s="198">
        <f>'BY-HS CODE'!N380</f>
        <v>0</v>
      </c>
      <c r="O180" s="198">
        <f>'BY-HS CODE'!O380</f>
        <v>0</v>
      </c>
      <c r="P180" s="198">
        <f>'BY-HS CODE'!P380</f>
        <v>99</v>
      </c>
      <c r="Q180" s="198">
        <f>'BY-HS CODE'!Q380</f>
        <v>0</v>
      </c>
      <c r="R180" s="151">
        <f>'BY-HS CODE'!R380</f>
        <v>0</v>
      </c>
      <c r="S180" s="151">
        <f>'BY-HS CODE'!S380</f>
        <v>0</v>
      </c>
      <c r="T180" s="435" t="str">
        <f t="shared" si="58"/>
        <v xml:space="preserve">n/a </v>
      </c>
    </row>
    <row r="181" spans="1:20" s="199" customFormat="1" ht="15" customHeight="1">
      <c r="A181" s="196">
        <v>4115</v>
      </c>
      <c r="B181" s="197" t="s">
        <v>503</v>
      </c>
      <c r="C181" s="198">
        <f>'BY-HS CODE'!C381</f>
        <v>2604</v>
      </c>
      <c r="D181" s="198">
        <f>'BY-HS CODE'!D381</f>
        <v>2294</v>
      </c>
      <c r="E181" s="198">
        <f>'BY-HS CODE'!E381</f>
        <v>2102</v>
      </c>
      <c r="F181" s="198">
        <f>'BY-HS CODE'!F381</f>
        <v>1289</v>
      </c>
      <c r="G181" s="198">
        <f>'BY-HS CODE'!G381</f>
        <v>1398</v>
      </c>
      <c r="H181" s="198">
        <f>'BY-HS CODE'!H381</f>
        <v>1495</v>
      </c>
      <c r="I181" s="151">
        <f>'BY-HS CODE'!I381</f>
        <v>107</v>
      </c>
      <c r="J181" s="151">
        <f>'BY-HS CODE'!J381</f>
        <v>95</v>
      </c>
      <c r="K181" s="435">
        <f t="shared" si="59"/>
        <v>-0.11214953271028037</v>
      </c>
      <c r="L181" s="198">
        <f>'BY-HS CODE'!L381</f>
        <v>15</v>
      </c>
      <c r="M181" s="198">
        <f>'BY-HS CODE'!M381</f>
        <v>21</v>
      </c>
      <c r="N181" s="198">
        <f>'BY-HS CODE'!N381</f>
        <v>19</v>
      </c>
      <c r="O181" s="198">
        <f>'BY-HS CODE'!O381</f>
        <v>14</v>
      </c>
      <c r="P181" s="198">
        <f>'BY-HS CODE'!P381</f>
        <v>24</v>
      </c>
      <c r="Q181" s="198">
        <f>'BY-HS CODE'!Q381</f>
        <v>25</v>
      </c>
      <c r="R181" s="151">
        <f>'BY-HS CODE'!R381</f>
        <v>3</v>
      </c>
      <c r="S181" s="151">
        <f>'BY-HS CODE'!S381</f>
        <v>0</v>
      </c>
      <c r="T181" s="435">
        <f t="shared" si="58"/>
        <v>-1</v>
      </c>
    </row>
    <row r="182" spans="1:20" s="199" customFormat="1" ht="15" customHeight="1">
      <c r="A182" s="196" t="s">
        <v>506</v>
      </c>
      <c r="B182" s="197" t="s">
        <v>507</v>
      </c>
      <c r="C182" s="198">
        <f>'BY-HS CODE'!C387</f>
        <v>107080</v>
      </c>
      <c r="D182" s="198">
        <f>'BY-HS CODE'!D387</f>
        <v>108701</v>
      </c>
      <c r="E182" s="198">
        <f>'BY-HS CODE'!E387</f>
        <v>67132</v>
      </c>
      <c r="F182" s="198">
        <f>'BY-HS CODE'!F387</f>
        <v>24610</v>
      </c>
      <c r="G182" s="198">
        <f>'BY-HS CODE'!G387</f>
        <v>29821</v>
      </c>
      <c r="H182" s="198">
        <f>'BY-HS CODE'!H387</f>
        <v>25437</v>
      </c>
      <c r="I182" s="151">
        <f>'BY-HS CODE'!I387</f>
        <v>864</v>
      </c>
      <c r="J182" s="151">
        <f>'BY-HS CODE'!J387</f>
        <v>0</v>
      </c>
      <c r="K182" s="435">
        <f t="shared" si="59"/>
        <v>-1</v>
      </c>
      <c r="L182" s="198">
        <f>'BY-HS CODE'!L387</f>
        <v>29444</v>
      </c>
      <c r="M182" s="198">
        <f>'BY-HS CODE'!M387</f>
        <v>20590</v>
      </c>
      <c r="N182" s="198">
        <f>'BY-HS CODE'!N387</f>
        <v>11488</v>
      </c>
      <c r="O182" s="198">
        <f>'BY-HS CODE'!O387</f>
        <v>1167</v>
      </c>
      <c r="P182" s="198">
        <f>'BY-HS CODE'!P387</f>
        <v>3789</v>
      </c>
      <c r="Q182" s="198">
        <f>'BY-HS CODE'!Q387</f>
        <v>6018</v>
      </c>
      <c r="R182" s="151">
        <f>'BY-HS CODE'!R387</f>
        <v>16</v>
      </c>
      <c r="S182" s="151">
        <f>'BY-HS CODE'!S387</f>
        <v>0</v>
      </c>
      <c r="T182" s="435">
        <f t="shared" si="58"/>
        <v>-1</v>
      </c>
    </row>
    <row r="183" spans="1:20" s="199" customFormat="1" ht="15" customHeight="1">
      <c r="A183" s="196" t="s">
        <v>508</v>
      </c>
      <c r="B183" s="197" t="s">
        <v>509</v>
      </c>
      <c r="C183" s="198">
        <f>'BY-HS CODE'!C388</f>
        <v>63651</v>
      </c>
      <c r="D183" s="198">
        <f>'BY-HS CODE'!D388</f>
        <v>90183</v>
      </c>
      <c r="E183" s="198">
        <f>'BY-HS CODE'!E388</f>
        <v>65286</v>
      </c>
      <c r="F183" s="198">
        <f>'BY-HS CODE'!F388</f>
        <v>36000</v>
      </c>
      <c r="G183" s="198">
        <f>'BY-HS CODE'!G388</f>
        <v>47306</v>
      </c>
      <c r="H183" s="198">
        <f>'BY-HS CODE'!H388</f>
        <v>38285</v>
      </c>
      <c r="I183" s="151">
        <f>'BY-HS CODE'!I388</f>
        <v>1704</v>
      </c>
      <c r="J183" s="151">
        <f>'BY-HS CODE'!J388</f>
        <v>749</v>
      </c>
      <c r="K183" s="435">
        <f t="shared" si="59"/>
        <v>-0.56044600938967137</v>
      </c>
      <c r="L183" s="198">
        <f>'BY-HS CODE'!L388</f>
        <v>1114</v>
      </c>
      <c r="M183" s="198">
        <f>'BY-HS CODE'!M388</f>
        <v>1523</v>
      </c>
      <c r="N183" s="198">
        <f>'BY-HS CODE'!N388</f>
        <v>309</v>
      </c>
      <c r="O183" s="198">
        <f>'BY-HS CODE'!O388</f>
        <v>3</v>
      </c>
      <c r="P183" s="198">
        <f>'BY-HS CODE'!P388</f>
        <v>166</v>
      </c>
      <c r="Q183" s="198">
        <f>'BY-HS CODE'!Q388</f>
        <v>0</v>
      </c>
      <c r="R183" s="151">
        <f>'BY-HS CODE'!R388</f>
        <v>0</v>
      </c>
      <c r="S183" s="151">
        <f>'BY-HS CODE'!S388</f>
        <v>0</v>
      </c>
      <c r="T183" s="435" t="str">
        <f t="shared" si="58"/>
        <v xml:space="preserve">n/a </v>
      </c>
    </row>
    <row r="184" spans="1:20" s="199" customFormat="1" ht="15" customHeight="1">
      <c r="A184" s="193"/>
      <c r="B184" s="217"/>
      <c r="C184" s="200"/>
      <c r="D184" s="200"/>
      <c r="E184" s="200"/>
      <c r="F184" s="200"/>
      <c r="G184" s="200"/>
      <c r="H184" s="200"/>
      <c r="I184" s="126"/>
      <c r="J184" s="126"/>
      <c r="K184" s="435" t="s">
        <v>380</v>
      </c>
      <c r="L184" s="200"/>
      <c r="M184" s="200"/>
      <c r="N184" s="200"/>
      <c r="O184" s="200"/>
      <c r="P184" s="200"/>
      <c r="Q184" s="200"/>
      <c r="R184" s="126"/>
      <c r="S184" s="126"/>
      <c r="T184" s="435"/>
    </row>
    <row r="185" spans="1:20" s="205" customFormat="1" ht="15" customHeight="1">
      <c r="A185" s="218" t="s">
        <v>620</v>
      </c>
      <c r="B185" s="219"/>
      <c r="C185" s="220">
        <f t="shared" ref="C185:J185" si="60">SUM(C81:C183)</f>
        <v>7866496</v>
      </c>
      <c r="D185" s="220">
        <f t="shared" si="60"/>
        <v>8036478</v>
      </c>
      <c r="E185" s="220">
        <f t="shared" si="60"/>
        <v>7961936</v>
      </c>
      <c r="F185" s="220">
        <f t="shared" ref="F185:H185" si="61">SUM(F81:F183)</f>
        <v>8130157</v>
      </c>
      <c r="G185" s="220">
        <f t="shared" si="61"/>
        <v>10085851</v>
      </c>
      <c r="H185" s="220">
        <f t="shared" si="61"/>
        <v>12194620</v>
      </c>
      <c r="I185" s="221">
        <f t="shared" si="60"/>
        <v>857151</v>
      </c>
      <c r="J185" s="221">
        <f t="shared" si="60"/>
        <v>904776</v>
      </c>
      <c r="K185" s="439">
        <f>(J185-I185)/I185</f>
        <v>5.5561972161264468E-2</v>
      </c>
      <c r="L185" s="220">
        <f t="shared" ref="L185:S185" si="62">SUM(L81:L183)</f>
        <v>1372530</v>
      </c>
      <c r="M185" s="220">
        <f t="shared" si="62"/>
        <v>1421175</v>
      </c>
      <c r="N185" s="220">
        <f t="shared" si="62"/>
        <v>1467177</v>
      </c>
      <c r="O185" s="220">
        <f t="shared" ref="O185:P185" si="63">SUM(O81:O183)</f>
        <v>1403876</v>
      </c>
      <c r="P185" s="220">
        <f t="shared" si="63"/>
        <v>1550497</v>
      </c>
      <c r="Q185" s="220">
        <f t="shared" ref="Q185" si="64">SUM(Q81:Q183)</f>
        <v>1671359</v>
      </c>
      <c r="R185" s="221">
        <f t="shared" si="62"/>
        <v>119168</v>
      </c>
      <c r="S185" s="221">
        <f t="shared" si="62"/>
        <v>104919</v>
      </c>
      <c r="T185" s="439">
        <f>IF(R185&gt;0,(S185-R185)/R185,S185/1)</f>
        <v>-0.11957069011815252</v>
      </c>
    </row>
    <row r="186" spans="1:20" s="161" customFormat="1" ht="15" customHeight="1">
      <c r="A186" s="156"/>
      <c r="B186" s="133" t="s">
        <v>28</v>
      </c>
      <c r="C186" s="206"/>
      <c r="D186" s="206">
        <f>(D185-C185)/C185</f>
        <v>2.160835014725743E-2</v>
      </c>
      <c r="E186" s="206">
        <f>(E185-D185)/D185</f>
        <v>-9.2754562384168779E-3</v>
      </c>
      <c r="F186" s="206">
        <f>(F185-E185)/E185</f>
        <v>2.1128152750788252E-2</v>
      </c>
      <c r="G186" s="206">
        <f t="shared" ref="G186:H186" si="65">(G185-F185)/F185</f>
        <v>0.24054812225643368</v>
      </c>
      <c r="H186" s="206">
        <f t="shared" si="65"/>
        <v>0.20908191088684536</v>
      </c>
      <c r="I186" s="207"/>
      <c r="J186" s="207"/>
      <c r="K186" s="433"/>
      <c r="L186" s="206"/>
      <c r="M186" s="206">
        <f>(M185-L185)/L185</f>
        <v>3.5441848265611683E-2</v>
      </c>
      <c r="N186" s="206">
        <f>(N185-M185)/M185</f>
        <v>3.2368990448044754E-2</v>
      </c>
      <c r="O186" s="206">
        <f>(O185-N185)/N185</f>
        <v>-4.3144760311809686E-2</v>
      </c>
      <c r="P186" s="206">
        <f>(P185-O185)/O185</f>
        <v>0.10444013573848403</v>
      </c>
      <c r="Q186" s="206">
        <f>(Q185-P185)/P185</f>
        <v>7.7950489423713812E-2</v>
      </c>
      <c r="R186" s="207"/>
      <c r="S186" s="207"/>
      <c r="T186" s="433"/>
    </row>
    <row r="187" spans="1:20" s="154" customFormat="1" ht="15" customHeight="1">
      <c r="A187" s="193"/>
      <c r="B187" s="150" t="s">
        <v>587</v>
      </c>
      <c r="C187" s="209">
        <f t="shared" ref="C187:J187" si="66">C185/C327</f>
        <v>0.23378142577172203</v>
      </c>
      <c r="D187" s="209">
        <f>D185/D327</f>
        <v>0.21699280974610219</v>
      </c>
      <c r="E187" s="209">
        <f>E185/E327</f>
        <v>0.22090689418169512</v>
      </c>
      <c r="F187" s="209">
        <f>F185/F327</f>
        <v>0.22586124675334199</v>
      </c>
      <c r="G187" s="209">
        <f t="shared" ref="G187:H187" si="67">G185/G327</f>
        <v>0.23335929954711523</v>
      </c>
      <c r="H187" s="209">
        <f t="shared" si="67"/>
        <v>0.24312500994361438</v>
      </c>
      <c r="I187" s="210">
        <f t="shared" si="66"/>
        <v>0.21110783271580189</v>
      </c>
      <c r="J187" s="210">
        <f t="shared" si="66"/>
        <v>0.22005795888883348</v>
      </c>
      <c r="K187" s="433"/>
      <c r="L187" s="209">
        <f t="shared" ref="L187:S187" si="68">L185/L327</f>
        <v>0.17395674180123991</v>
      </c>
      <c r="M187" s="209">
        <f>M185/M327</f>
        <v>0.15134378005736937</v>
      </c>
      <c r="N187" s="209">
        <f>N185/N327</f>
        <v>0.16421265334738505</v>
      </c>
      <c r="O187" s="209">
        <f>O185/O327</f>
        <v>0.15995090759649344</v>
      </c>
      <c r="P187" s="209">
        <f>P185/P327</f>
        <v>0.15248535380506031</v>
      </c>
      <c r="Q187" s="209">
        <f>Q185/Q327</f>
        <v>0.15854394390248691</v>
      </c>
      <c r="R187" s="210">
        <f t="shared" si="68"/>
        <v>0.13225723392731889</v>
      </c>
      <c r="S187" s="210">
        <f t="shared" si="68"/>
        <v>0.12229533228816375</v>
      </c>
      <c r="T187" s="433"/>
    </row>
    <row r="188" spans="1:20" s="170" customFormat="1" ht="15" customHeight="1">
      <c r="A188" s="211"/>
      <c r="B188" s="212" t="s">
        <v>29</v>
      </c>
      <c r="C188" s="213"/>
      <c r="D188" s="213"/>
      <c r="E188" s="213"/>
      <c r="F188" s="213"/>
      <c r="G188" s="213"/>
      <c r="H188" s="213"/>
      <c r="I188" s="214"/>
      <c r="J188" s="214"/>
      <c r="K188" s="433"/>
      <c r="L188" s="215">
        <f t="shared" ref="L188:S188" si="69">L185/C185</f>
        <v>0.17447793782644777</v>
      </c>
      <c r="M188" s="215">
        <f t="shared" si="69"/>
        <v>0.17684052640970335</v>
      </c>
      <c r="N188" s="215">
        <f t="shared" si="69"/>
        <v>0.18427390021723361</v>
      </c>
      <c r="O188" s="215">
        <f t="shared" si="69"/>
        <v>0.17267514022176939</v>
      </c>
      <c r="P188" s="215">
        <f t="shared" si="69"/>
        <v>0.15372991332114663</v>
      </c>
      <c r="Q188" s="215">
        <f t="shared" si="69"/>
        <v>0.13705707926938274</v>
      </c>
      <c r="R188" s="216">
        <f t="shared" si="69"/>
        <v>0.13902801256721395</v>
      </c>
      <c r="S188" s="216">
        <f t="shared" si="69"/>
        <v>0.11596129870818854</v>
      </c>
      <c r="T188" s="433"/>
    </row>
    <row r="189" spans="1:20" s="199" customFormat="1" ht="15" customHeight="1">
      <c r="A189" s="193"/>
      <c r="B189" s="197"/>
      <c r="C189" s="200"/>
      <c r="D189" s="200"/>
      <c r="E189" s="200"/>
      <c r="F189" s="200"/>
      <c r="G189" s="200"/>
      <c r="H189" s="200"/>
      <c r="I189" s="126"/>
      <c r="J189" s="126"/>
      <c r="K189" s="438"/>
      <c r="L189" s="200"/>
      <c r="M189" s="200"/>
      <c r="N189" s="200"/>
      <c r="O189" s="200"/>
      <c r="P189" s="200"/>
      <c r="Q189" s="200"/>
      <c r="R189" s="126"/>
      <c r="S189" s="126"/>
      <c r="T189" s="435"/>
    </row>
    <row r="190" spans="1:20" s="199" customFormat="1" ht="15" customHeight="1">
      <c r="A190" s="193" t="s">
        <v>621</v>
      </c>
      <c r="B190" s="150"/>
      <c r="C190" s="200"/>
      <c r="D190" s="200"/>
      <c r="E190" s="200"/>
      <c r="F190" s="200"/>
      <c r="G190" s="200"/>
      <c r="H190" s="200"/>
      <c r="I190" s="126"/>
      <c r="J190" s="126"/>
      <c r="K190" s="438"/>
      <c r="L190" s="200"/>
      <c r="M190" s="200"/>
      <c r="N190" s="200"/>
      <c r="O190" s="200"/>
      <c r="P190" s="200"/>
      <c r="Q190" s="200"/>
      <c r="R190" s="126"/>
      <c r="S190" s="126"/>
      <c r="T190" s="435"/>
    </row>
    <row r="191" spans="1:20" s="199" customFormat="1" ht="15" customHeight="1">
      <c r="A191" s="193"/>
      <c r="B191" s="197"/>
      <c r="C191" s="200"/>
      <c r="D191" s="200"/>
      <c r="E191" s="200"/>
      <c r="F191" s="200"/>
      <c r="G191" s="200"/>
      <c r="H191" s="200"/>
      <c r="I191" s="126"/>
      <c r="J191" s="126"/>
      <c r="K191" s="438"/>
      <c r="L191" s="200"/>
      <c r="M191" s="200"/>
      <c r="N191" s="200"/>
      <c r="O191" s="200"/>
      <c r="P191" s="200"/>
      <c r="Q191" s="200"/>
      <c r="R191" s="126"/>
      <c r="S191" s="126"/>
      <c r="T191" s="435"/>
    </row>
    <row r="192" spans="1:20" s="199" customFormat="1" ht="15" customHeight="1">
      <c r="A192" s="196" t="s">
        <v>31</v>
      </c>
      <c r="B192" s="197" t="s">
        <v>32</v>
      </c>
      <c r="C192" s="198">
        <f>'BY-HS CODE'!C22</f>
        <v>719892</v>
      </c>
      <c r="D192" s="198">
        <f>'BY-HS CODE'!D22</f>
        <v>865365</v>
      </c>
      <c r="E192" s="198">
        <f>'BY-HS CODE'!E22</f>
        <v>868107</v>
      </c>
      <c r="F192" s="198">
        <f>'BY-HS CODE'!F22</f>
        <v>978941</v>
      </c>
      <c r="G192" s="198">
        <f>'BY-HS CODE'!G22</f>
        <v>1425140</v>
      </c>
      <c r="H192" s="198">
        <f>'BY-HS CODE'!H22</f>
        <v>1372030</v>
      </c>
      <c r="I192" s="151">
        <f>'BY-HS CODE'!I22</f>
        <v>154518</v>
      </c>
      <c r="J192" s="151">
        <f>'BY-HS CODE'!J22</f>
        <v>106447</v>
      </c>
      <c r="K192" s="435">
        <f t="shared" ref="K192:K223" si="70">IF(I192&gt;0,(J192-I192)/I192,"n/a ")</f>
        <v>-0.31110291357641179</v>
      </c>
      <c r="L192" s="198">
        <f>'BY-HS CODE'!L22</f>
        <v>392488</v>
      </c>
      <c r="M192" s="198">
        <f>'BY-HS CODE'!M22</f>
        <v>507653</v>
      </c>
      <c r="N192" s="198">
        <f>'BY-HS CODE'!N22</f>
        <v>539776</v>
      </c>
      <c r="O192" s="198">
        <f>'BY-HS CODE'!O22</f>
        <v>622269</v>
      </c>
      <c r="P192" s="198">
        <f>'BY-HS CODE'!P22</f>
        <v>947625</v>
      </c>
      <c r="Q192" s="198">
        <f>'BY-HS CODE'!Q22</f>
        <v>898599</v>
      </c>
      <c r="R192" s="151">
        <f>'BY-HS CODE'!R22</f>
        <v>96678</v>
      </c>
      <c r="S192" s="151">
        <f>'BY-HS CODE'!S22</f>
        <v>66698</v>
      </c>
      <c r="T192" s="435">
        <f t="shared" ref="T192:T255" si="71">IF(R192&gt;0,(S192-R192)/R192,"n/a ")</f>
        <v>-0.31010157429818574</v>
      </c>
    </row>
    <row r="193" spans="1:20" s="199" customFormat="1" ht="15" customHeight="1">
      <c r="A193" s="196" t="s">
        <v>33</v>
      </c>
      <c r="B193" s="197" t="s">
        <v>34</v>
      </c>
      <c r="C193" s="198">
        <f>'BY-HS CODE'!C23</f>
        <v>1543344</v>
      </c>
      <c r="D193" s="198">
        <f>'BY-HS CODE'!D23</f>
        <v>1826558</v>
      </c>
      <c r="E193" s="198">
        <f>'BY-HS CODE'!E23</f>
        <v>2055264</v>
      </c>
      <c r="F193" s="198">
        <f>'BY-HS CODE'!F23</f>
        <v>1917103</v>
      </c>
      <c r="G193" s="198">
        <f>'BY-HS CODE'!G23</f>
        <v>2134855</v>
      </c>
      <c r="H193" s="198">
        <f>'BY-HS CODE'!H23</f>
        <v>2866495</v>
      </c>
      <c r="I193" s="151">
        <f>'BY-HS CODE'!I23</f>
        <v>334753</v>
      </c>
      <c r="J193" s="151">
        <f>'BY-HS CODE'!J23</f>
        <v>312517</v>
      </c>
      <c r="K193" s="435">
        <f t="shared" si="70"/>
        <v>-6.6425095518188038E-2</v>
      </c>
      <c r="L193" s="198">
        <f>'BY-HS CODE'!L23</f>
        <v>784766</v>
      </c>
      <c r="M193" s="198">
        <f>'BY-HS CODE'!M23</f>
        <v>1040393</v>
      </c>
      <c r="N193" s="198">
        <f>'BY-HS CODE'!N23</f>
        <v>1205672</v>
      </c>
      <c r="O193" s="198">
        <f>'BY-HS CODE'!O23</f>
        <v>1109565</v>
      </c>
      <c r="P193" s="198">
        <f>'BY-HS CODE'!P23</f>
        <v>1145513</v>
      </c>
      <c r="Q193" s="198">
        <f>'BY-HS CODE'!Q23</f>
        <v>1642385</v>
      </c>
      <c r="R193" s="151">
        <f>'BY-HS CODE'!R23</f>
        <v>173962</v>
      </c>
      <c r="S193" s="151">
        <f>'BY-HS CODE'!S23</f>
        <v>181839</v>
      </c>
      <c r="T193" s="435">
        <f t="shared" si="71"/>
        <v>4.528000367896437E-2</v>
      </c>
    </row>
    <row r="194" spans="1:20" s="199" customFormat="1" ht="15" customHeight="1">
      <c r="A194" s="196" t="s">
        <v>36</v>
      </c>
      <c r="B194" s="197" t="s">
        <v>37</v>
      </c>
      <c r="C194" s="198">
        <f>'BY-HS CODE'!C26</f>
        <v>1527159</v>
      </c>
      <c r="D194" s="198">
        <f>'BY-HS CODE'!D26</f>
        <v>1733568</v>
      </c>
      <c r="E194" s="198">
        <f>'BY-HS CODE'!E26</f>
        <v>1599647</v>
      </c>
      <c r="F194" s="198">
        <f>'BY-HS CODE'!F26</f>
        <v>1382381</v>
      </c>
      <c r="G194" s="198">
        <f>'BY-HS CODE'!G26</f>
        <v>1718154</v>
      </c>
      <c r="H194" s="198">
        <f>'BY-HS CODE'!H26</f>
        <v>2034320</v>
      </c>
      <c r="I194" s="151">
        <f>'BY-HS CODE'!I26</f>
        <v>181790</v>
      </c>
      <c r="J194" s="151">
        <f>'BY-HS CODE'!J26</f>
        <v>150873</v>
      </c>
      <c r="K194" s="435">
        <f t="shared" si="70"/>
        <v>-0.1700698608284284</v>
      </c>
      <c r="L194" s="198">
        <f>'BY-HS CODE'!L26</f>
        <v>402375</v>
      </c>
      <c r="M194" s="198">
        <f>'BY-HS CODE'!M26</f>
        <v>526545</v>
      </c>
      <c r="N194" s="198">
        <f>'BY-HS CODE'!N26</f>
        <v>495187</v>
      </c>
      <c r="O194" s="198">
        <f>'BY-HS CODE'!O26</f>
        <v>427968</v>
      </c>
      <c r="P194" s="198">
        <f>'BY-HS CODE'!P26</f>
        <v>449895</v>
      </c>
      <c r="Q194" s="198">
        <f>'BY-HS CODE'!Q26</f>
        <v>503253</v>
      </c>
      <c r="R194" s="151">
        <f>'BY-HS CODE'!R26</f>
        <v>45036</v>
      </c>
      <c r="S194" s="151">
        <f>'BY-HS CODE'!S26</f>
        <v>39959</v>
      </c>
      <c r="T194" s="435">
        <f t="shared" si="71"/>
        <v>-0.11273203659294787</v>
      </c>
    </row>
    <row r="195" spans="1:20" s="199" customFormat="1" ht="15" customHeight="1">
      <c r="A195" s="196" t="s">
        <v>38</v>
      </c>
      <c r="B195" s="197" t="s">
        <v>622</v>
      </c>
      <c r="C195" s="198">
        <f>'BY-HS CODE'!C27</f>
        <v>121173</v>
      </c>
      <c r="D195" s="198">
        <f>'BY-HS CODE'!D27</f>
        <v>138621</v>
      </c>
      <c r="E195" s="198">
        <f>'BY-HS CODE'!E27</f>
        <v>134801</v>
      </c>
      <c r="F195" s="198">
        <f>'BY-HS CODE'!F27</f>
        <v>142526</v>
      </c>
      <c r="G195" s="198">
        <f>'BY-HS CODE'!G27</f>
        <v>187856</v>
      </c>
      <c r="H195" s="198">
        <f>'BY-HS CODE'!H27</f>
        <v>272648</v>
      </c>
      <c r="I195" s="151">
        <f>'BY-HS CODE'!I27</f>
        <v>22168</v>
      </c>
      <c r="J195" s="151">
        <f>'BY-HS CODE'!J27</f>
        <v>38621</v>
      </c>
      <c r="K195" s="435">
        <f t="shared" si="70"/>
        <v>0.74219595813785633</v>
      </c>
      <c r="L195" s="198">
        <f>'BY-HS CODE'!L27</f>
        <v>0</v>
      </c>
      <c r="M195" s="198">
        <f>'BY-HS CODE'!M27</f>
        <v>0</v>
      </c>
      <c r="N195" s="198">
        <f>'BY-HS CODE'!N27</f>
        <v>0</v>
      </c>
      <c r="O195" s="198">
        <f>'BY-HS CODE'!O27</f>
        <v>0</v>
      </c>
      <c r="P195" s="198">
        <f>'BY-HS CODE'!P27</f>
        <v>0</v>
      </c>
      <c r="Q195" s="198">
        <f>'BY-HS CODE'!Q27</f>
        <v>0</v>
      </c>
      <c r="R195" s="151">
        <f>'BY-HS CODE'!R27</f>
        <v>0</v>
      </c>
      <c r="S195" s="151">
        <f>'BY-HS CODE'!S27</f>
        <v>0</v>
      </c>
      <c r="T195" s="435" t="str">
        <f t="shared" si="71"/>
        <v xml:space="preserve">n/a </v>
      </c>
    </row>
    <row r="196" spans="1:20" s="199" customFormat="1" ht="15" customHeight="1">
      <c r="A196" s="196" t="s">
        <v>40</v>
      </c>
      <c r="B196" s="197" t="s">
        <v>41</v>
      </c>
      <c r="C196" s="198">
        <f>'BY-HS CODE'!C28</f>
        <v>0</v>
      </c>
      <c r="D196" s="198">
        <f>'BY-HS CODE'!D28</f>
        <v>0</v>
      </c>
      <c r="E196" s="198">
        <f>'BY-HS CODE'!E28</f>
        <v>0</v>
      </c>
      <c r="F196" s="198">
        <f>'BY-HS CODE'!F28</f>
        <v>0</v>
      </c>
      <c r="G196" s="198">
        <f>'BY-HS CODE'!G28</f>
        <v>0</v>
      </c>
      <c r="H196" s="198">
        <f>'BY-HS CODE'!H28</f>
        <v>0</v>
      </c>
      <c r="I196" s="151">
        <f>'BY-HS CODE'!I28</f>
        <v>0</v>
      </c>
      <c r="J196" s="151">
        <f>'BY-HS CODE'!J28</f>
        <v>0</v>
      </c>
      <c r="K196" s="435" t="str">
        <f t="shared" si="70"/>
        <v xml:space="preserve">n/a </v>
      </c>
      <c r="L196" s="198">
        <f>'BY-HS CODE'!L28</f>
        <v>0</v>
      </c>
      <c r="M196" s="198">
        <f>'BY-HS CODE'!M28</f>
        <v>0</v>
      </c>
      <c r="N196" s="198">
        <f>'BY-HS CODE'!N28</f>
        <v>0</v>
      </c>
      <c r="O196" s="198">
        <f>'BY-HS CODE'!O28</f>
        <v>0</v>
      </c>
      <c r="P196" s="198">
        <f>'BY-HS CODE'!P28</f>
        <v>0</v>
      </c>
      <c r="Q196" s="198">
        <f>'BY-HS CODE'!Q28</f>
        <v>0</v>
      </c>
      <c r="R196" s="151">
        <f>'BY-HS CODE'!R28</f>
        <v>0</v>
      </c>
      <c r="S196" s="151">
        <f>'BY-HS CODE'!S28</f>
        <v>0</v>
      </c>
      <c r="T196" s="435" t="str">
        <f t="shared" si="71"/>
        <v xml:space="preserve">n/a </v>
      </c>
    </row>
    <row r="197" spans="1:20" s="199" customFormat="1" ht="15" customHeight="1">
      <c r="A197" s="196" t="s">
        <v>42</v>
      </c>
      <c r="B197" s="197" t="s">
        <v>43</v>
      </c>
      <c r="C197" s="198">
        <f>'BY-HS CODE'!C29</f>
        <v>247917</v>
      </c>
      <c r="D197" s="198">
        <f>'BY-HS CODE'!D29</f>
        <v>269793</v>
      </c>
      <c r="E197" s="198">
        <f>'BY-HS CODE'!E29</f>
        <v>241758</v>
      </c>
      <c r="F197" s="198">
        <f>'BY-HS CODE'!F29</f>
        <v>245299</v>
      </c>
      <c r="G197" s="198">
        <f>'BY-HS CODE'!G29</f>
        <v>272900</v>
      </c>
      <c r="H197" s="198">
        <f>'BY-HS CODE'!H29</f>
        <v>301142</v>
      </c>
      <c r="I197" s="151">
        <f>'BY-HS CODE'!I29</f>
        <v>36030</v>
      </c>
      <c r="J197" s="151">
        <f>'BY-HS CODE'!J29</f>
        <v>28010</v>
      </c>
      <c r="K197" s="435">
        <f t="shared" si="70"/>
        <v>-0.22259228420760477</v>
      </c>
      <c r="L197" s="198">
        <f>'BY-HS CODE'!L29</f>
        <v>96153</v>
      </c>
      <c r="M197" s="198">
        <f>'BY-HS CODE'!M29</f>
        <v>111560</v>
      </c>
      <c r="N197" s="198">
        <f>'BY-HS CODE'!N29</f>
        <v>97037</v>
      </c>
      <c r="O197" s="198">
        <f>'BY-HS CODE'!O29</f>
        <v>93332</v>
      </c>
      <c r="P197" s="198">
        <f>'BY-HS CODE'!P29</f>
        <v>92550</v>
      </c>
      <c r="Q197" s="198">
        <f>'BY-HS CODE'!Q29</f>
        <v>101802</v>
      </c>
      <c r="R197" s="151">
        <f>'BY-HS CODE'!R29</f>
        <v>9778</v>
      </c>
      <c r="S197" s="151">
        <f>'BY-HS CODE'!S29</f>
        <v>9688</v>
      </c>
      <c r="T197" s="435">
        <f t="shared" si="71"/>
        <v>-9.2043362650848851E-3</v>
      </c>
    </row>
    <row r="198" spans="1:20" s="199" customFormat="1" ht="15" customHeight="1">
      <c r="A198" s="196" t="s">
        <v>44</v>
      </c>
      <c r="B198" s="197" t="s">
        <v>45</v>
      </c>
      <c r="C198" s="198">
        <f>'BY-HS CODE'!C30</f>
        <v>200390</v>
      </c>
      <c r="D198" s="198">
        <f>'BY-HS CODE'!D30</f>
        <v>252145</v>
      </c>
      <c r="E198" s="198">
        <f>'BY-HS CODE'!E30</f>
        <v>293223</v>
      </c>
      <c r="F198" s="198">
        <f>'BY-HS CODE'!F30</f>
        <v>264195</v>
      </c>
      <c r="G198" s="198">
        <f>'BY-HS CODE'!G30</f>
        <v>272517</v>
      </c>
      <c r="H198" s="198">
        <f>'BY-HS CODE'!H30</f>
        <v>452865</v>
      </c>
      <c r="I198" s="151">
        <f>'BY-HS CODE'!I30</f>
        <v>24753</v>
      </c>
      <c r="J198" s="151">
        <f>'BY-HS CODE'!J30</f>
        <v>51236</v>
      </c>
      <c r="K198" s="435">
        <f t="shared" si="70"/>
        <v>1.0698905183210117</v>
      </c>
      <c r="L198" s="198">
        <f>'BY-HS CODE'!L30</f>
        <v>13774</v>
      </c>
      <c r="M198" s="198">
        <f>'BY-HS CODE'!M30</f>
        <v>13591</v>
      </c>
      <c r="N198" s="198">
        <f>'BY-HS CODE'!N30</f>
        <v>4275</v>
      </c>
      <c r="O198" s="198">
        <f>'BY-HS CODE'!O30</f>
        <v>3919</v>
      </c>
      <c r="P198" s="198">
        <f>'BY-HS CODE'!P30</f>
        <v>2971</v>
      </c>
      <c r="Q198" s="198">
        <f>'BY-HS CODE'!Q30</f>
        <v>8079</v>
      </c>
      <c r="R198" s="151">
        <f>'BY-HS CODE'!R30</f>
        <v>652</v>
      </c>
      <c r="S198" s="151">
        <f>'BY-HS CODE'!S30</f>
        <v>889</v>
      </c>
      <c r="T198" s="435">
        <f t="shared" si="71"/>
        <v>0.36349693251533743</v>
      </c>
    </row>
    <row r="199" spans="1:20" s="199" customFormat="1" ht="15" customHeight="1">
      <c r="A199" s="196" t="s">
        <v>46</v>
      </c>
      <c r="B199" s="197" t="s">
        <v>47</v>
      </c>
      <c r="C199" s="198">
        <f>'BY-HS CODE'!C31</f>
        <v>511</v>
      </c>
      <c r="D199" s="198">
        <f>'BY-HS CODE'!D31</f>
        <v>474</v>
      </c>
      <c r="E199" s="198">
        <f>'BY-HS CODE'!E31</f>
        <v>650</v>
      </c>
      <c r="F199" s="198">
        <f>'BY-HS CODE'!F31</f>
        <v>808</v>
      </c>
      <c r="G199" s="198">
        <f>'BY-HS CODE'!G31</f>
        <v>1150</v>
      </c>
      <c r="H199" s="198">
        <f>'BY-HS CODE'!H31</f>
        <v>1360</v>
      </c>
      <c r="I199" s="151">
        <f>'BY-HS CODE'!I31</f>
        <v>7</v>
      </c>
      <c r="J199" s="151">
        <f>'BY-HS CODE'!J31</f>
        <v>78</v>
      </c>
      <c r="K199" s="435">
        <f t="shared" si="70"/>
        <v>10.142857142857142</v>
      </c>
      <c r="L199" s="198">
        <f>'BY-HS CODE'!L31</f>
        <v>0</v>
      </c>
      <c r="M199" s="198">
        <f>'BY-HS CODE'!M31</f>
        <v>0</v>
      </c>
      <c r="N199" s="198">
        <f>'BY-HS CODE'!N31</f>
        <v>0</v>
      </c>
      <c r="O199" s="198">
        <f>'BY-HS CODE'!O31</f>
        <v>0</v>
      </c>
      <c r="P199" s="198">
        <f>'BY-HS CODE'!P31</f>
        <v>0</v>
      </c>
      <c r="Q199" s="198">
        <f>'BY-HS CODE'!Q31</f>
        <v>0</v>
      </c>
      <c r="R199" s="151">
        <f>'BY-HS CODE'!R31</f>
        <v>0</v>
      </c>
      <c r="S199" s="151">
        <f>'BY-HS CODE'!S31</f>
        <v>0</v>
      </c>
      <c r="T199" s="435" t="str">
        <f t="shared" si="71"/>
        <v xml:space="preserve">n/a </v>
      </c>
    </row>
    <row r="200" spans="1:20" s="199" customFormat="1" ht="15" customHeight="1">
      <c r="A200" s="196" t="s">
        <v>50</v>
      </c>
      <c r="B200" s="197" t="s">
        <v>623</v>
      </c>
      <c r="C200" s="198">
        <f>'BY-HS CODE'!C33</f>
        <v>13962</v>
      </c>
      <c r="D200" s="198">
        <f>'BY-HS CODE'!D33</f>
        <v>16029</v>
      </c>
      <c r="E200" s="198">
        <f>'BY-HS CODE'!E33</f>
        <v>15438</v>
      </c>
      <c r="F200" s="198">
        <f>'BY-HS CODE'!F33</f>
        <v>18099</v>
      </c>
      <c r="G200" s="198">
        <f>'BY-HS CODE'!G33</f>
        <v>22779</v>
      </c>
      <c r="H200" s="198">
        <f>'BY-HS CODE'!H33</f>
        <v>22987</v>
      </c>
      <c r="I200" s="151">
        <f>'BY-HS CODE'!I33</f>
        <v>1667</v>
      </c>
      <c r="J200" s="151">
        <f>'BY-HS CODE'!J33</f>
        <v>1337</v>
      </c>
      <c r="K200" s="435">
        <f t="shared" si="70"/>
        <v>-0.19796040791841632</v>
      </c>
      <c r="L200" s="198">
        <f>'BY-HS CODE'!L33</f>
        <v>11507</v>
      </c>
      <c r="M200" s="198">
        <f>'BY-HS CODE'!M33</f>
        <v>12682</v>
      </c>
      <c r="N200" s="198">
        <f>'BY-HS CODE'!N33</f>
        <v>11082</v>
      </c>
      <c r="O200" s="198">
        <f>'BY-HS CODE'!O33</f>
        <v>11006</v>
      </c>
      <c r="P200" s="198">
        <f>'BY-HS CODE'!P33</f>
        <v>14078</v>
      </c>
      <c r="Q200" s="198">
        <f>'BY-HS CODE'!Q33</f>
        <v>13705</v>
      </c>
      <c r="R200" s="151">
        <f>'BY-HS CODE'!R33</f>
        <v>1016</v>
      </c>
      <c r="S200" s="151">
        <f>'BY-HS CODE'!S33</f>
        <v>532</v>
      </c>
      <c r="T200" s="435">
        <f t="shared" si="71"/>
        <v>-0.4763779527559055</v>
      </c>
    </row>
    <row r="201" spans="1:20" s="199" customFormat="1" ht="15" customHeight="1">
      <c r="A201" s="196" t="s">
        <v>79</v>
      </c>
      <c r="B201" s="197" t="s">
        <v>624</v>
      </c>
      <c r="C201" s="198">
        <f>'BY-HS CODE'!C56</f>
        <v>3407</v>
      </c>
      <c r="D201" s="198">
        <f>'BY-HS CODE'!D56</f>
        <v>2782</v>
      </c>
      <c r="E201" s="198">
        <f>'BY-HS CODE'!E56</f>
        <v>3172</v>
      </c>
      <c r="F201" s="198">
        <f>'BY-HS CODE'!F56</f>
        <v>5569</v>
      </c>
      <c r="G201" s="198">
        <f>'BY-HS CODE'!G56</f>
        <v>12641</v>
      </c>
      <c r="H201" s="198">
        <f>'BY-HS CODE'!H56</f>
        <v>14241</v>
      </c>
      <c r="I201" s="151">
        <f>'BY-HS CODE'!I56</f>
        <v>971</v>
      </c>
      <c r="J201" s="151">
        <f>'BY-HS CODE'!J56</f>
        <v>770</v>
      </c>
      <c r="K201" s="435">
        <f t="shared" si="70"/>
        <v>-0.2070030895983522</v>
      </c>
      <c r="L201" s="198">
        <f>'BY-HS CODE'!L56</f>
        <v>957</v>
      </c>
      <c r="M201" s="198">
        <f>'BY-HS CODE'!M56</f>
        <v>965</v>
      </c>
      <c r="N201" s="198">
        <f>'BY-HS CODE'!N56</f>
        <v>1266</v>
      </c>
      <c r="O201" s="198">
        <f>'BY-HS CODE'!O56</f>
        <v>3303</v>
      </c>
      <c r="P201" s="198">
        <f>'BY-HS CODE'!P56</f>
        <v>8563</v>
      </c>
      <c r="Q201" s="198">
        <f>'BY-HS CODE'!Q56</f>
        <v>7982</v>
      </c>
      <c r="R201" s="151">
        <f>'BY-HS CODE'!R56</f>
        <v>599</v>
      </c>
      <c r="S201" s="151">
        <f>'BY-HS CODE'!S56</f>
        <v>478</v>
      </c>
      <c r="T201" s="435">
        <f t="shared" si="71"/>
        <v>-0.2020033388981636</v>
      </c>
    </row>
    <row r="202" spans="1:20" s="199" customFormat="1" ht="15" customHeight="1">
      <c r="A202" s="196" t="s">
        <v>83</v>
      </c>
      <c r="B202" s="197" t="s">
        <v>84</v>
      </c>
      <c r="C202" s="198">
        <f>'BY-HS CODE'!C58</f>
        <v>51219</v>
      </c>
      <c r="D202" s="198">
        <f>'BY-HS CODE'!D58</f>
        <v>71489</v>
      </c>
      <c r="E202" s="198">
        <f>'BY-HS CODE'!E58</f>
        <v>86111</v>
      </c>
      <c r="F202" s="198">
        <f>'BY-HS CODE'!F58</f>
        <v>88924</v>
      </c>
      <c r="G202" s="198">
        <f>'BY-HS CODE'!G58</f>
        <v>144777</v>
      </c>
      <c r="H202" s="198">
        <f>'BY-HS CODE'!H58</f>
        <v>202202</v>
      </c>
      <c r="I202" s="151">
        <f>'BY-HS CODE'!I58</f>
        <v>13932</v>
      </c>
      <c r="J202" s="151">
        <f>'BY-HS CODE'!J58</f>
        <v>23145</v>
      </c>
      <c r="K202" s="435">
        <f t="shared" si="70"/>
        <v>0.66128337639965551</v>
      </c>
      <c r="L202" s="198">
        <f>'BY-HS CODE'!L58</f>
        <v>4319</v>
      </c>
      <c r="M202" s="198">
        <f>'BY-HS CODE'!M58</f>
        <v>7215</v>
      </c>
      <c r="N202" s="198">
        <f>'BY-HS CODE'!N58</f>
        <v>10317</v>
      </c>
      <c r="O202" s="198">
        <f>'BY-HS CODE'!O58</f>
        <v>8325</v>
      </c>
      <c r="P202" s="198">
        <f>'BY-HS CODE'!P58</f>
        <v>12594</v>
      </c>
      <c r="Q202" s="198">
        <f>'BY-HS CODE'!Q58</f>
        <v>32356</v>
      </c>
      <c r="R202" s="151">
        <f>'BY-HS CODE'!R58</f>
        <v>2117</v>
      </c>
      <c r="S202" s="151">
        <f>'BY-HS CODE'!S58</f>
        <v>1488</v>
      </c>
      <c r="T202" s="435">
        <f t="shared" si="71"/>
        <v>-0.29711856400566838</v>
      </c>
    </row>
    <row r="203" spans="1:20" s="199" customFormat="1" ht="15" customHeight="1">
      <c r="A203" s="196" t="s">
        <v>85</v>
      </c>
      <c r="B203" s="197" t="s">
        <v>86</v>
      </c>
      <c r="C203" s="198">
        <f>'BY-HS CODE'!C59</f>
        <v>535768</v>
      </c>
      <c r="D203" s="198">
        <f>'BY-HS CODE'!D59</f>
        <v>533868</v>
      </c>
      <c r="E203" s="198">
        <f>'BY-HS CODE'!E59</f>
        <v>555075</v>
      </c>
      <c r="F203" s="198">
        <f>'BY-HS CODE'!F59</f>
        <v>629224</v>
      </c>
      <c r="G203" s="198">
        <f>'BY-HS CODE'!G59</f>
        <v>685415</v>
      </c>
      <c r="H203" s="198">
        <f>'BY-HS CODE'!H59</f>
        <v>792750</v>
      </c>
      <c r="I203" s="151">
        <f>'BY-HS CODE'!I59</f>
        <v>55509</v>
      </c>
      <c r="J203" s="151">
        <f>'BY-HS CODE'!J59</f>
        <v>66568</v>
      </c>
      <c r="K203" s="435">
        <f t="shared" si="70"/>
        <v>0.19922895386333747</v>
      </c>
      <c r="L203" s="198">
        <f>'BY-HS CODE'!L59</f>
        <v>209125</v>
      </c>
      <c r="M203" s="198">
        <f>'BY-HS CODE'!M59</f>
        <v>222831</v>
      </c>
      <c r="N203" s="198">
        <f>'BY-HS CODE'!N59</f>
        <v>252839</v>
      </c>
      <c r="O203" s="198">
        <f>'BY-HS CODE'!O59</f>
        <v>259466</v>
      </c>
      <c r="P203" s="198">
        <f>'BY-HS CODE'!P59</f>
        <v>290043</v>
      </c>
      <c r="Q203" s="198">
        <f>'BY-HS CODE'!Q59</f>
        <v>343700</v>
      </c>
      <c r="R203" s="151">
        <f>'BY-HS CODE'!R59</f>
        <v>27086</v>
      </c>
      <c r="S203" s="151">
        <f>'BY-HS CODE'!S59</f>
        <v>27368</v>
      </c>
      <c r="T203" s="435">
        <f t="shared" si="71"/>
        <v>1.0411282581407369E-2</v>
      </c>
    </row>
    <row r="204" spans="1:20" s="199" customFormat="1" ht="15" customHeight="1">
      <c r="A204" s="196" t="s">
        <v>88</v>
      </c>
      <c r="B204" s="197" t="s">
        <v>89</v>
      </c>
      <c r="C204" s="198">
        <f>'BY-HS CODE'!C62</f>
        <v>9676</v>
      </c>
      <c r="D204" s="198">
        <f>'BY-HS CODE'!D62</f>
        <v>2955</v>
      </c>
      <c r="E204" s="198">
        <f>'BY-HS CODE'!E62</f>
        <v>3210</v>
      </c>
      <c r="F204" s="198">
        <f>'BY-HS CODE'!F62</f>
        <v>3250</v>
      </c>
      <c r="G204" s="198">
        <f>'BY-HS CODE'!G62</f>
        <v>90128</v>
      </c>
      <c r="H204" s="198">
        <f>'BY-HS CODE'!H62</f>
        <v>3993</v>
      </c>
      <c r="I204" s="151">
        <f>'BY-HS CODE'!I62</f>
        <v>402</v>
      </c>
      <c r="J204" s="151">
        <f>'BY-HS CODE'!J62</f>
        <v>731</v>
      </c>
      <c r="K204" s="435">
        <f t="shared" si="70"/>
        <v>0.81840796019900497</v>
      </c>
      <c r="L204" s="198">
        <f>'BY-HS CODE'!L62</f>
        <v>3311</v>
      </c>
      <c r="M204" s="198">
        <f>'BY-HS CODE'!M62</f>
        <v>916</v>
      </c>
      <c r="N204" s="198">
        <f>'BY-HS CODE'!N62</f>
        <v>722</v>
      </c>
      <c r="O204" s="198">
        <f>'BY-HS CODE'!O62</f>
        <v>462</v>
      </c>
      <c r="P204" s="198">
        <f>'BY-HS CODE'!P62</f>
        <v>85051</v>
      </c>
      <c r="Q204" s="198">
        <f>'BY-HS CODE'!Q62</f>
        <v>484</v>
      </c>
      <c r="R204" s="151">
        <f>'BY-HS CODE'!R62</f>
        <v>143</v>
      </c>
      <c r="S204" s="151">
        <f>'BY-HS CODE'!S62</f>
        <v>25</v>
      </c>
      <c r="T204" s="435">
        <f t="shared" si="71"/>
        <v>-0.82517482517482521</v>
      </c>
    </row>
    <row r="205" spans="1:20" s="199" customFormat="1" ht="15" customHeight="1">
      <c r="A205" s="196" t="s">
        <v>90</v>
      </c>
      <c r="B205" s="197" t="s">
        <v>91</v>
      </c>
      <c r="C205" s="198">
        <f>'BY-HS CODE'!C63</f>
        <v>28418</v>
      </c>
      <c r="D205" s="198">
        <f>'BY-HS CODE'!D63</f>
        <v>12793</v>
      </c>
      <c r="E205" s="198">
        <f>'BY-HS CODE'!E63</f>
        <v>10950</v>
      </c>
      <c r="F205" s="198">
        <f>'BY-HS CODE'!F63</f>
        <v>9145</v>
      </c>
      <c r="G205" s="198">
        <f>'BY-HS CODE'!G63</f>
        <v>27182</v>
      </c>
      <c r="H205" s="198">
        <f>'BY-HS CODE'!H63</f>
        <v>19102</v>
      </c>
      <c r="I205" s="151">
        <f>'BY-HS CODE'!I63</f>
        <v>837</v>
      </c>
      <c r="J205" s="151">
        <f>'BY-HS CODE'!J63</f>
        <v>1216</v>
      </c>
      <c r="K205" s="435">
        <f t="shared" si="70"/>
        <v>0.45280764635603343</v>
      </c>
      <c r="L205" s="198">
        <f>'BY-HS CODE'!L63</f>
        <v>14486</v>
      </c>
      <c r="M205" s="198">
        <f>'BY-HS CODE'!M63</f>
        <v>6942</v>
      </c>
      <c r="N205" s="198">
        <f>'BY-HS CODE'!N63</f>
        <v>5714</v>
      </c>
      <c r="O205" s="198">
        <f>'BY-HS CODE'!O63</f>
        <v>5699</v>
      </c>
      <c r="P205" s="198">
        <f>'BY-HS CODE'!P63</f>
        <v>12719</v>
      </c>
      <c r="Q205" s="198">
        <f>'BY-HS CODE'!Q63</f>
        <v>6778</v>
      </c>
      <c r="R205" s="151">
        <f>'BY-HS CODE'!R63</f>
        <v>638</v>
      </c>
      <c r="S205" s="151">
        <f>'BY-HS CODE'!S63</f>
        <v>76</v>
      </c>
      <c r="T205" s="435">
        <f t="shared" si="71"/>
        <v>-0.88087774294670851</v>
      </c>
    </row>
    <row r="206" spans="1:20" s="199" customFormat="1" ht="15" customHeight="1">
      <c r="A206" s="196" t="s">
        <v>93</v>
      </c>
      <c r="B206" s="197" t="s">
        <v>94</v>
      </c>
      <c r="C206" s="198">
        <f>'BY-HS CODE'!C66</f>
        <v>9430</v>
      </c>
      <c r="D206" s="198">
        <f>'BY-HS CODE'!D66</f>
        <v>12424</v>
      </c>
      <c r="E206" s="198">
        <f>'BY-HS CODE'!E66</f>
        <v>10127</v>
      </c>
      <c r="F206" s="198">
        <f>'BY-HS CODE'!F66</f>
        <v>12457</v>
      </c>
      <c r="G206" s="198">
        <f>'BY-HS CODE'!G66</f>
        <v>15346</v>
      </c>
      <c r="H206" s="198">
        <f>'BY-HS CODE'!H66</f>
        <v>17396</v>
      </c>
      <c r="I206" s="151">
        <f>'BY-HS CODE'!I66</f>
        <v>1408</v>
      </c>
      <c r="J206" s="151">
        <f>'BY-HS CODE'!J66</f>
        <v>548</v>
      </c>
      <c r="K206" s="435">
        <f t="shared" si="70"/>
        <v>-0.61079545454545459</v>
      </c>
      <c r="L206" s="198">
        <f>'BY-HS CODE'!L66</f>
        <v>4012</v>
      </c>
      <c r="M206" s="198">
        <f>'BY-HS CODE'!M66</f>
        <v>3576</v>
      </c>
      <c r="N206" s="198">
        <f>'BY-HS CODE'!N66</f>
        <v>3678</v>
      </c>
      <c r="O206" s="198">
        <f>'BY-HS CODE'!O66</f>
        <v>5038</v>
      </c>
      <c r="P206" s="198">
        <f>'BY-HS CODE'!P66</f>
        <v>6365</v>
      </c>
      <c r="Q206" s="198">
        <f>'BY-HS CODE'!Q66</f>
        <v>6311</v>
      </c>
      <c r="R206" s="151">
        <f>'BY-HS CODE'!R66</f>
        <v>641</v>
      </c>
      <c r="S206" s="151">
        <f>'BY-HS CODE'!S66</f>
        <v>369</v>
      </c>
      <c r="T206" s="435">
        <f t="shared" si="71"/>
        <v>-0.42433697347893917</v>
      </c>
    </row>
    <row r="207" spans="1:20" s="199" customFormat="1" ht="15" customHeight="1">
      <c r="A207" s="196" t="s">
        <v>95</v>
      </c>
      <c r="B207" s="197" t="s">
        <v>96</v>
      </c>
      <c r="C207" s="198">
        <f>'BY-HS CODE'!C67</f>
        <v>2999</v>
      </c>
      <c r="D207" s="198">
        <f>'BY-HS CODE'!D67</f>
        <v>7530</v>
      </c>
      <c r="E207" s="198">
        <f>'BY-HS CODE'!E67</f>
        <v>6957</v>
      </c>
      <c r="F207" s="198">
        <f>'BY-HS CODE'!F67</f>
        <v>6250</v>
      </c>
      <c r="G207" s="198">
        <f>'BY-HS CODE'!G67</f>
        <v>4431</v>
      </c>
      <c r="H207" s="198">
        <f>'BY-HS CODE'!H67</f>
        <v>3705</v>
      </c>
      <c r="I207" s="151">
        <f>'BY-HS CODE'!I67</f>
        <v>286</v>
      </c>
      <c r="J207" s="151">
        <f>'BY-HS CODE'!J67</f>
        <v>223</v>
      </c>
      <c r="K207" s="435">
        <f t="shared" si="70"/>
        <v>-0.22027972027972029</v>
      </c>
      <c r="L207" s="198">
        <f>'BY-HS CODE'!L67</f>
        <v>170</v>
      </c>
      <c r="M207" s="198">
        <f>'BY-HS CODE'!M67</f>
        <v>197</v>
      </c>
      <c r="N207" s="198">
        <f>'BY-HS CODE'!N67</f>
        <v>375</v>
      </c>
      <c r="O207" s="198">
        <f>'BY-HS CODE'!O67</f>
        <v>321</v>
      </c>
      <c r="P207" s="198">
        <f>'BY-HS CODE'!P67</f>
        <v>286</v>
      </c>
      <c r="Q207" s="198">
        <f>'BY-HS CODE'!Q67</f>
        <v>210</v>
      </c>
      <c r="R207" s="151">
        <f>'BY-HS CODE'!R67</f>
        <v>29</v>
      </c>
      <c r="S207" s="151">
        <f>'BY-HS CODE'!S67</f>
        <v>28</v>
      </c>
      <c r="T207" s="435">
        <f t="shared" si="71"/>
        <v>-3.4482758620689655E-2</v>
      </c>
    </row>
    <row r="208" spans="1:20" s="199" customFormat="1" ht="15" customHeight="1">
      <c r="A208" s="196" t="s">
        <v>103</v>
      </c>
      <c r="B208" s="197" t="s">
        <v>625</v>
      </c>
      <c r="C208" s="198">
        <f>'BY-HS CODE'!C75</f>
        <v>75396</v>
      </c>
      <c r="D208" s="198">
        <f>'BY-HS CODE'!D75</f>
        <v>137673</v>
      </c>
      <c r="E208" s="198">
        <f>'BY-HS CODE'!E75</f>
        <v>159798</v>
      </c>
      <c r="F208" s="198">
        <f>'BY-HS CODE'!F75</f>
        <v>139968</v>
      </c>
      <c r="G208" s="198">
        <f>'BY-HS CODE'!G75</f>
        <v>113081</v>
      </c>
      <c r="H208" s="198">
        <f>'BY-HS CODE'!H75</f>
        <v>121748</v>
      </c>
      <c r="I208" s="151">
        <f>'BY-HS CODE'!I75</f>
        <v>13719</v>
      </c>
      <c r="J208" s="151">
        <f>'BY-HS CODE'!J75</f>
        <v>11330</v>
      </c>
      <c r="K208" s="435">
        <f t="shared" si="70"/>
        <v>-0.17413805670967272</v>
      </c>
      <c r="L208" s="198">
        <f>'BY-HS CODE'!L75</f>
        <v>35722</v>
      </c>
      <c r="M208" s="198">
        <f>'BY-HS CODE'!M75</f>
        <v>63327</v>
      </c>
      <c r="N208" s="198">
        <f>'BY-HS CODE'!N75</f>
        <v>62038</v>
      </c>
      <c r="O208" s="198">
        <f>'BY-HS CODE'!O75</f>
        <v>49688</v>
      </c>
      <c r="P208" s="198">
        <f>'BY-HS CODE'!P75</f>
        <v>38790</v>
      </c>
      <c r="Q208" s="198">
        <f>'BY-HS CODE'!Q75</f>
        <v>37792</v>
      </c>
      <c r="R208" s="151">
        <f>'BY-HS CODE'!R75</f>
        <v>4084</v>
      </c>
      <c r="S208" s="151">
        <f>'BY-HS CODE'!S75</f>
        <v>4230</v>
      </c>
      <c r="T208" s="435">
        <f t="shared" si="71"/>
        <v>3.574926542605289E-2</v>
      </c>
    </row>
    <row r="209" spans="1:20" s="199" customFormat="1" ht="15" customHeight="1">
      <c r="A209" s="196" t="s">
        <v>127</v>
      </c>
      <c r="B209" s="197" t="s">
        <v>128</v>
      </c>
      <c r="C209" s="198">
        <f>'BY-HS CODE'!C95</f>
        <v>20507</v>
      </c>
      <c r="D209" s="198">
        <f>'BY-HS CODE'!D95</f>
        <v>23743</v>
      </c>
      <c r="E209" s="198">
        <f>'BY-HS CODE'!E95</f>
        <v>17267</v>
      </c>
      <c r="F209" s="198">
        <f>'BY-HS CODE'!F95</f>
        <v>15481</v>
      </c>
      <c r="G209" s="198">
        <f>'BY-HS CODE'!G95</f>
        <v>17797</v>
      </c>
      <c r="H209" s="198">
        <f>'BY-HS CODE'!H95</f>
        <v>30932</v>
      </c>
      <c r="I209" s="151">
        <f>'BY-HS CODE'!I95</f>
        <v>5683</v>
      </c>
      <c r="J209" s="151">
        <f>'BY-HS CODE'!J95</f>
        <v>3223</v>
      </c>
      <c r="K209" s="435">
        <f t="shared" si="70"/>
        <v>-0.4328699630476861</v>
      </c>
      <c r="L209" s="198">
        <f>'BY-HS CODE'!L95</f>
        <v>9691</v>
      </c>
      <c r="M209" s="198">
        <f>'BY-HS CODE'!M95</f>
        <v>11949</v>
      </c>
      <c r="N209" s="198">
        <f>'BY-HS CODE'!N95</f>
        <v>8020</v>
      </c>
      <c r="O209" s="198">
        <f>'BY-HS CODE'!O95</f>
        <v>9279</v>
      </c>
      <c r="P209" s="198">
        <f>'BY-HS CODE'!P95</f>
        <v>8177</v>
      </c>
      <c r="Q209" s="198">
        <f>'BY-HS CODE'!Q95</f>
        <v>18263</v>
      </c>
      <c r="R209" s="151">
        <f>'BY-HS CODE'!R95</f>
        <v>5529</v>
      </c>
      <c r="S209" s="151">
        <f>'BY-HS CODE'!S95</f>
        <v>2530</v>
      </c>
      <c r="T209" s="435">
        <f t="shared" si="71"/>
        <v>-0.54241273286308556</v>
      </c>
    </row>
    <row r="210" spans="1:20" s="199" customFormat="1" ht="15" customHeight="1">
      <c r="A210" s="196" t="s">
        <v>129</v>
      </c>
      <c r="B210" s="197" t="s">
        <v>130</v>
      </c>
      <c r="C210" s="198">
        <f>'BY-HS CODE'!C96</f>
        <v>0</v>
      </c>
      <c r="D210" s="198">
        <f>'BY-HS CODE'!D96</f>
        <v>0</v>
      </c>
      <c r="E210" s="198">
        <f>'BY-HS CODE'!E96</f>
        <v>0</v>
      </c>
      <c r="F210" s="198">
        <f>'BY-HS CODE'!F96</f>
        <v>0</v>
      </c>
      <c r="G210" s="198">
        <f>'BY-HS CODE'!G96</f>
        <v>0</v>
      </c>
      <c r="H210" s="198">
        <f>'BY-HS CODE'!H96</f>
        <v>0</v>
      </c>
      <c r="I210" s="151">
        <f>'BY-HS CODE'!I96</f>
        <v>0</v>
      </c>
      <c r="J210" s="151">
        <f>'BY-HS CODE'!J96</f>
        <v>0</v>
      </c>
      <c r="K210" s="435" t="str">
        <f t="shared" si="70"/>
        <v xml:space="preserve">n/a </v>
      </c>
      <c r="L210" s="198">
        <f>'BY-HS CODE'!L96</f>
        <v>0</v>
      </c>
      <c r="M210" s="198">
        <f>'BY-HS CODE'!M96</f>
        <v>0</v>
      </c>
      <c r="N210" s="198">
        <f>'BY-HS CODE'!N96</f>
        <v>0</v>
      </c>
      <c r="O210" s="198">
        <f>'BY-HS CODE'!O96</f>
        <v>0</v>
      </c>
      <c r="P210" s="198">
        <f>'BY-HS CODE'!P96</f>
        <v>0</v>
      </c>
      <c r="Q210" s="198">
        <f>'BY-HS CODE'!Q96</f>
        <v>0</v>
      </c>
      <c r="R210" s="151">
        <f>'BY-HS CODE'!R96</f>
        <v>0</v>
      </c>
      <c r="S210" s="151">
        <f>'BY-HS CODE'!S96</f>
        <v>0</v>
      </c>
      <c r="T210" s="435" t="str">
        <f t="shared" si="71"/>
        <v xml:space="preserve">n/a </v>
      </c>
    </row>
    <row r="211" spans="1:20" s="199" customFormat="1" ht="15" customHeight="1">
      <c r="A211" s="196" t="s">
        <v>131</v>
      </c>
      <c r="B211" s="197" t="s">
        <v>626</v>
      </c>
      <c r="C211" s="198">
        <f>'BY-HS CODE'!C97</f>
        <v>56766</v>
      </c>
      <c r="D211" s="198">
        <f>'BY-HS CODE'!D97</f>
        <v>27637</v>
      </c>
      <c r="E211" s="198">
        <f>'BY-HS CODE'!E97</f>
        <v>14296</v>
      </c>
      <c r="F211" s="198">
        <f>'BY-HS CODE'!F97</f>
        <v>18263</v>
      </c>
      <c r="G211" s="198">
        <f>'BY-HS CODE'!G97</f>
        <v>34694</v>
      </c>
      <c r="H211" s="198">
        <f>'BY-HS CODE'!H97</f>
        <v>60590</v>
      </c>
      <c r="I211" s="151">
        <f>'BY-HS CODE'!I97</f>
        <v>5334</v>
      </c>
      <c r="J211" s="151">
        <f>'BY-HS CODE'!J97</f>
        <v>9815</v>
      </c>
      <c r="K211" s="435">
        <f t="shared" si="70"/>
        <v>0.84008248968878885</v>
      </c>
      <c r="L211" s="198">
        <f>'BY-HS CODE'!L97</f>
        <v>49</v>
      </c>
      <c r="M211" s="198">
        <f>'BY-HS CODE'!M97</f>
        <v>10</v>
      </c>
      <c r="N211" s="198">
        <f>'BY-HS CODE'!N97</f>
        <v>0</v>
      </c>
      <c r="O211" s="198">
        <f>'BY-HS CODE'!O97</f>
        <v>118</v>
      </c>
      <c r="P211" s="198">
        <f>'BY-HS CODE'!P97</f>
        <v>1353</v>
      </c>
      <c r="Q211" s="198">
        <f>'BY-HS CODE'!Q97</f>
        <v>0</v>
      </c>
      <c r="R211" s="151">
        <f>'BY-HS CODE'!R97</f>
        <v>0</v>
      </c>
      <c r="S211" s="151">
        <f>'BY-HS CODE'!S97</f>
        <v>0</v>
      </c>
      <c r="T211" s="435" t="str">
        <f t="shared" si="71"/>
        <v xml:space="preserve">n/a </v>
      </c>
    </row>
    <row r="212" spans="1:20" s="199" customFormat="1" ht="15" customHeight="1">
      <c r="A212" s="196" t="s">
        <v>133</v>
      </c>
      <c r="B212" s="197" t="s">
        <v>627</v>
      </c>
      <c r="C212" s="198">
        <f>'BY-HS CODE'!C98</f>
        <v>15402</v>
      </c>
      <c r="D212" s="198">
        <f>'BY-HS CODE'!D98</f>
        <v>17305</v>
      </c>
      <c r="E212" s="198">
        <f>'BY-HS CODE'!E98</f>
        <v>16741</v>
      </c>
      <c r="F212" s="198">
        <f>'BY-HS CODE'!F98</f>
        <v>23873</v>
      </c>
      <c r="G212" s="198">
        <f>'BY-HS CODE'!G98</f>
        <v>14609</v>
      </c>
      <c r="H212" s="198">
        <f>'BY-HS CODE'!H98</f>
        <v>14760</v>
      </c>
      <c r="I212" s="151">
        <f>'BY-HS CODE'!I98</f>
        <v>1198</v>
      </c>
      <c r="J212" s="151">
        <f>'BY-HS CODE'!J98</f>
        <v>505</v>
      </c>
      <c r="K212" s="435">
        <f t="shared" si="70"/>
        <v>-0.57846410684474125</v>
      </c>
      <c r="L212" s="198">
        <f>'BY-HS CODE'!L98</f>
        <v>285</v>
      </c>
      <c r="M212" s="198">
        <f>'BY-HS CODE'!M98</f>
        <v>204</v>
      </c>
      <c r="N212" s="198">
        <f>'BY-HS CODE'!N98</f>
        <v>196</v>
      </c>
      <c r="O212" s="198">
        <f>'BY-HS CODE'!O98</f>
        <v>219</v>
      </c>
      <c r="P212" s="198">
        <f>'BY-HS CODE'!P98</f>
        <v>571</v>
      </c>
      <c r="Q212" s="198">
        <f>'BY-HS CODE'!Q98</f>
        <v>247</v>
      </c>
      <c r="R212" s="151">
        <f>'BY-HS CODE'!R98</f>
        <v>0</v>
      </c>
      <c r="S212" s="151">
        <f>'BY-HS CODE'!S98</f>
        <v>0</v>
      </c>
      <c r="T212" s="435" t="str">
        <f t="shared" si="71"/>
        <v xml:space="preserve">n/a </v>
      </c>
    </row>
    <row r="213" spans="1:20" s="199" customFormat="1" ht="15" customHeight="1">
      <c r="A213" s="196" t="s">
        <v>135</v>
      </c>
      <c r="B213" s="197" t="s">
        <v>136</v>
      </c>
      <c r="C213" s="198">
        <f>'BY-HS CODE'!C99</f>
        <v>13847</v>
      </c>
      <c r="D213" s="198">
        <f>'BY-HS CODE'!D99</f>
        <v>17359</v>
      </c>
      <c r="E213" s="198">
        <f>'BY-HS CODE'!E99</f>
        <v>13712</v>
      </c>
      <c r="F213" s="198">
        <f>'BY-HS CODE'!F99</f>
        <v>16455</v>
      </c>
      <c r="G213" s="198">
        <f>'BY-HS CODE'!G99</f>
        <v>18537</v>
      </c>
      <c r="H213" s="198">
        <f>'BY-HS CODE'!H99</f>
        <v>18292</v>
      </c>
      <c r="I213" s="151">
        <f>'BY-HS CODE'!I99</f>
        <v>2010</v>
      </c>
      <c r="J213" s="151">
        <f>'BY-HS CODE'!J99</f>
        <v>1016</v>
      </c>
      <c r="K213" s="435">
        <f t="shared" si="70"/>
        <v>-0.49452736318407958</v>
      </c>
      <c r="L213" s="198">
        <f>'BY-HS CODE'!L99</f>
        <v>3574</v>
      </c>
      <c r="M213" s="198">
        <f>'BY-HS CODE'!M99</f>
        <v>4442</v>
      </c>
      <c r="N213" s="198">
        <f>'BY-HS CODE'!N99</f>
        <v>3373</v>
      </c>
      <c r="O213" s="198">
        <f>'BY-HS CODE'!O99</f>
        <v>4520</v>
      </c>
      <c r="P213" s="198">
        <f>'BY-HS CODE'!P99</f>
        <v>5250</v>
      </c>
      <c r="Q213" s="198">
        <f>'BY-HS CODE'!Q99</f>
        <v>3586</v>
      </c>
      <c r="R213" s="151">
        <f>'BY-HS CODE'!R99</f>
        <v>260</v>
      </c>
      <c r="S213" s="151">
        <f>'BY-HS CODE'!S99</f>
        <v>142</v>
      </c>
      <c r="T213" s="435">
        <f t="shared" si="71"/>
        <v>-0.45384615384615384</v>
      </c>
    </row>
    <row r="214" spans="1:20" s="199" customFormat="1" ht="15" customHeight="1">
      <c r="A214" s="196" t="s">
        <v>137</v>
      </c>
      <c r="B214" s="197" t="s">
        <v>628</v>
      </c>
      <c r="C214" s="198">
        <f>'BY-HS CODE'!C100</f>
        <v>83723</v>
      </c>
      <c r="D214" s="198">
        <f>'BY-HS CODE'!D100</f>
        <v>89586</v>
      </c>
      <c r="E214" s="198">
        <f>'BY-HS CODE'!E100</f>
        <v>85803</v>
      </c>
      <c r="F214" s="198">
        <f>'BY-HS CODE'!F100</f>
        <v>78814</v>
      </c>
      <c r="G214" s="198">
        <f>'BY-HS CODE'!G100</f>
        <v>90316</v>
      </c>
      <c r="H214" s="198">
        <f>'BY-HS CODE'!H100</f>
        <v>96704</v>
      </c>
      <c r="I214" s="151">
        <f>'BY-HS CODE'!I100</f>
        <v>9882</v>
      </c>
      <c r="J214" s="151">
        <f>'BY-HS CODE'!J100</f>
        <v>7175</v>
      </c>
      <c r="K214" s="435">
        <f t="shared" si="70"/>
        <v>-0.27393240234770289</v>
      </c>
      <c r="L214" s="198">
        <f>'BY-HS CODE'!L100</f>
        <v>18</v>
      </c>
      <c r="M214" s="198">
        <f>'BY-HS CODE'!M100</f>
        <v>0</v>
      </c>
      <c r="N214" s="198">
        <f>'BY-HS CODE'!N100</f>
        <v>0</v>
      </c>
      <c r="O214" s="198">
        <f>'BY-HS CODE'!O100</f>
        <v>0</v>
      </c>
      <c r="P214" s="198">
        <f>'BY-HS CODE'!P100</f>
        <v>1</v>
      </c>
      <c r="Q214" s="198">
        <f>'BY-HS CODE'!Q100</f>
        <v>2</v>
      </c>
      <c r="R214" s="151">
        <f>'BY-HS CODE'!R100</f>
        <v>1</v>
      </c>
      <c r="S214" s="151">
        <f>'BY-HS CODE'!S100</f>
        <v>0</v>
      </c>
      <c r="T214" s="435">
        <f t="shared" si="71"/>
        <v>-1</v>
      </c>
    </row>
    <row r="215" spans="1:20" s="199" customFormat="1" ht="15" customHeight="1">
      <c r="A215" s="196" t="s">
        <v>139</v>
      </c>
      <c r="B215" s="197" t="s">
        <v>140</v>
      </c>
      <c r="C215" s="198">
        <f>'BY-HS CODE'!C101</f>
        <v>0</v>
      </c>
      <c r="D215" s="198">
        <f>'BY-HS CODE'!D101</f>
        <v>0</v>
      </c>
      <c r="E215" s="198">
        <f>'BY-HS CODE'!E101</f>
        <v>0</v>
      </c>
      <c r="F215" s="198">
        <f>'BY-HS CODE'!F101</f>
        <v>0</v>
      </c>
      <c r="G215" s="198">
        <f>'BY-HS CODE'!G101</f>
        <v>0</v>
      </c>
      <c r="H215" s="198">
        <f>'BY-HS CODE'!H101</f>
        <v>0</v>
      </c>
      <c r="I215" s="151">
        <f>'BY-HS CODE'!I101</f>
        <v>0</v>
      </c>
      <c r="J215" s="151">
        <f>'BY-HS CODE'!J101</f>
        <v>0</v>
      </c>
      <c r="K215" s="435" t="str">
        <f t="shared" si="70"/>
        <v xml:space="preserve">n/a </v>
      </c>
      <c r="L215" s="198">
        <f>'BY-HS CODE'!L101</f>
        <v>0</v>
      </c>
      <c r="M215" s="198">
        <f>'BY-HS CODE'!M101</f>
        <v>0</v>
      </c>
      <c r="N215" s="198">
        <f>'BY-HS CODE'!N101</f>
        <v>0</v>
      </c>
      <c r="O215" s="198">
        <f>'BY-HS CODE'!O101</f>
        <v>0</v>
      </c>
      <c r="P215" s="198">
        <f>'BY-HS CODE'!P101</f>
        <v>0</v>
      </c>
      <c r="Q215" s="198">
        <f>'BY-HS CODE'!Q101</f>
        <v>0</v>
      </c>
      <c r="R215" s="151">
        <f>'BY-HS CODE'!R101</f>
        <v>0</v>
      </c>
      <c r="S215" s="151">
        <f>'BY-HS CODE'!S101</f>
        <v>0</v>
      </c>
      <c r="T215" s="435" t="str">
        <f t="shared" si="71"/>
        <v xml:space="preserve">n/a </v>
      </c>
    </row>
    <row r="216" spans="1:20" s="199" customFormat="1" ht="15" customHeight="1">
      <c r="A216" s="196" t="s">
        <v>141</v>
      </c>
      <c r="B216" s="197" t="s">
        <v>142</v>
      </c>
      <c r="C216" s="198">
        <f>'BY-HS CODE'!C102</f>
        <v>0</v>
      </c>
      <c r="D216" s="198">
        <f>'BY-HS CODE'!D102</f>
        <v>1</v>
      </c>
      <c r="E216" s="198">
        <f>'BY-HS CODE'!E102</f>
        <v>0</v>
      </c>
      <c r="F216" s="198">
        <f>'BY-HS CODE'!F102</f>
        <v>0</v>
      </c>
      <c r="G216" s="198">
        <f>'BY-HS CODE'!G102</f>
        <v>79</v>
      </c>
      <c r="H216" s="198">
        <f>'BY-HS CODE'!H102</f>
        <v>1</v>
      </c>
      <c r="I216" s="151">
        <f>'BY-HS CODE'!I102</f>
        <v>0</v>
      </c>
      <c r="J216" s="151">
        <f>'BY-HS CODE'!J102</f>
        <v>0</v>
      </c>
      <c r="K216" s="435" t="str">
        <f t="shared" si="70"/>
        <v xml:space="preserve">n/a </v>
      </c>
      <c r="L216" s="198">
        <f>'BY-HS CODE'!L102</f>
        <v>0</v>
      </c>
      <c r="M216" s="198">
        <f>'BY-HS CODE'!M102</f>
        <v>0</v>
      </c>
      <c r="N216" s="198">
        <f>'BY-HS CODE'!N102</f>
        <v>0</v>
      </c>
      <c r="O216" s="198">
        <f>'BY-HS CODE'!O102</f>
        <v>0</v>
      </c>
      <c r="P216" s="198">
        <f>'BY-HS CODE'!P102</f>
        <v>0</v>
      </c>
      <c r="Q216" s="198">
        <f>'BY-HS CODE'!Q102</f>
        <v>0</v>
      </c>
      <c r="R216" s="151">
        <f>'BY-HS CODE'!R102</f>
        <v>0</v>
      </c>
      <c r="S216" s="151">
        <f>'BY-HS CODE'!S102</f>
        <v>0</v>
      </c>
      <c r="T216" s="435" t="str">
        <f t="shared" si="71"/>
        <v xml:space="preserve">n/a </v>
      </c>
    </row>
    <row r="217" spans="1:20" s="199" customFormat="1" ht="15" customHeight="1">
      <c r="A217" s="196" t="s">
        <v>143</v>
      </c>
      <c r="B217" s="197" t="s">
        <v>144</v>
      </c>
      <c r="C217" s="198">
        <f>'BY-HS CODE'!C103</f>
        <v>56813</v>
      </c>
      <c r="D217" s="198">
        <f>'BY-HS CODE'!D103</f>
        <v>60731</v>
      </c>
      <c r="E217" s="198">
        <f>'BY-HS CODE'!E103</f>
        <v>60188</v>
      </c>
      <c r="F217" s="198">
        <f>'BY-HS CODE'!F103</f>
        <v>54702</v>
      </c>
      <c r="G217" s="198">
        <f>'BY-HS CODE'!G103</f>
        <v>65687</v>
      </c>
      <c r="H217" s="198">
        <f>'BY-HS CODE'!H103</f>
        <v>62198</v>
      </c>
      <c r="I217" s="151">
        <f>'BY-HS CODE'!I103</f>
        <v>7610</v>
      </c>
      <c r="J217" s="151">
        <f>'BY-HS CODE'!J103</f>
        <v>5482</v>
      </c>
      <c r="K217" s="435">
        <f t="shared" si="70"/>
        <v>-0.27963206307490146</v>
      </c>
      <c r="L217" s="198">
        <f>'BY-HS CODE'!L103</f>
        <v>239</v>
      </c>
      <c r="M217" s="198">
        <f>'BY-HS CODE'!M103</f>
        <v>214</v>
      </c>
      <c r="N217" s="198">
        <f>'BY-HS CODE'!N103</f>
        <v>154</v>
      </c>
      <c r="O217" s="198">
        <f>'BY-HS CODE'!O103</f>
        <v>252</v>
      </c>
      <c r="P217" s="198">
        <f>'BY-HS CODE'!P103</f>
        <v>8</v>
      </c>
      <c r="Q217" s="198">
        <f>'BY-HS CODE'!Q103</f>
        <v>58</v>
      </c>
      <c r="R217" s="151">
        <f>'BY-HS CODE'!R103</f>
        <v>2</v>
      </c>
      <c r="S217" s="151">
        <f>'BY-HS CODE'!S103</f>
        <v>1</v>
      </c>
      <c r="T217" s="435">
        <f t="shared" si="71"/>
        <v>-0.5</v>
      </c>
    </row>
    <row r="218" spans="1:20" s="199" customFormat="1" ht="15" customHeight="1">
      <c r="A218" s="196" t="s">
        <v>146</v>
      </c>
      <c r="B218" s="197" t="s">
        <v>147</v>
      </c>
      <c r="C218" s="198">
        <f>'BY-HS CODE'!C106</f>
        <v>241108</v>
      </c>
      <c r="D218" s="198">
        <f>'BY-HS CODE'!D106</f>
        <v>253352</v>
      </c>
      <c r="E218" s="198">
        <f>'BY-HS CODE'!E106</f>
        <v>248511</v>
      </c>
      <c r="F218" s="198">
        <f>'BY-HS CODE'!F106</f>
        <v>266248</v>
      </c>
      <c r="G218" s="198">
        <f>'BY-HS CODE'!G106</f>
        <v>294621</v>
      </c>
      <c r="H218" s="198">
        <f>'BY-HS CODE'!H106</f>
        <v>312238</v>
      </c>
      <c r="I218" s="151">
        <f>'BY-HS CODE'!I106</f>
        <v>28137</v>
      </c>
      <c r="J218" s="151">
        <f>'BY-HS CODE'!J106</f>
        <v>29015</v>
      </c>
      <c r="K218" s="435">
        <f t="shared" si="70"/>
        <v>3.1204463873191882E-2</v>
      </c>
      <c r="L218" s="198">
        <f>'BY-HS CODE'!L106</f>
        <v>5082</v>
      </c>
      <c r="M218" s="198">
        <f>'BY-HS CODE'!M106</f>
        <v>4923</v>
      </c>
      <c r="N218" s="198">
        <f>'BY-HS CODE'!N106</f>
        <v>5698</v>
      </c>
      <c r="O218" s="198">
        <f>'BY-HS CODE'!O106</f>
        <v>5855</v>
      </c>
      <c r="P218" s="198">
        <f>'BY-HS CODE'!P106</f>
        <v>5901</v>
      </c>
      <c r="Q218" s="198">
        <f>'BY-HS CODE'!Q106</f>
        <v>6365</v>
      </c>
      <c r="R218" s="151">
        <f>'BY-HS CODE'!R106</f>
        <v>493</v>
      </c>
      <c r="S218" s="151">
        <f>'BY-HS CODE'!S106</f>
        <v>792</v>
      </c>
      <c r="T218" s="435">
        <f t="shared" si="71"/>
        <v>0.60649087221095332</v>
      </c>
    </row>
    <row r="219" spans="1:20" s="199" customFormat="1" ht="15" customHeight="1">
      <c r="A219" s="196" t="s">
        <v>148</v>
      </c>
      <c r="B219" s="197" t="s">
        <v>149</v>
      </c>
      <c r="C219" s="198">
        <f>'BY-HS CODE'!C107</f>
        <v>27483</v>
      </c>
      <c r="D219" s="198">
        <f>'BY-HS CODE'!D107</f>
        <v>27968</v>
      </c>
      <c r="E219" s="198">
        <f>'BY-HS CODE'!E107</f>
        <v>25193</v>
      </c>
      <c r="F219" s="198">
        <f>'BY-HS CODE'!F107</f>
        <v>20633</v>
      </c>
      <c r="G219" s="198">
        <f>'BY-HS CODE'!G107</f>
        <v>20253</v>
      </c>
      <c r="H219" s="198">
        <f>'BY-HS CODE'!H107</f>
        <v>24978</v>
      </c>
      <c r="I219" s="151">
        <f>'BY-HS CODE'!I107</f>
        <v>2010</v>
      </c>
      <c r="J219" s="151">
        <f>'BY-HS CODE'!J107</f>
        <v>2376</v>
      </c>
      <c r="K219" s="435">
        <f t="shared" si="70"/>
        <v>0.18208955223880596</v>
      </c>
      <c r="L219" s="198">
        <f>'BY-HS CODE'!L107</f>
        <v>0</v>
      </c>
      <c r="M219" s="198">
        <f>'BY-HS CODE'!M107</f>
        <v>0</v>
      </c>
      <c r="N219" s="198">
        <f>'BY-HS CODE'!N107</f>
        <v>1</v>
      </c>
      <c r="O219" s="198">
        <f>'BY-HS CODE'!O107</f>
        <v>1</v>
      </c>
      <c r="P219" s="198">
        <f>'BY-HS CODE'!P107</f>
        <v>0</v>
      </c>
      <c r="Q219" s="198">
        <f>'BY-HS CODE'!Q107</f>
        <v>0</v>
      </c>
      <c r="R219" s="151">
        <f>'BY-HS CODE'!R107</f>
        <v>0</v>
      </c>
      <c r="S219" s="151">
        <f>'BY-HS CODE'!S107</f>
        <v>0</v>
      </c>
      <c r="T219" s="435" t="str">
        <f t="shared" si="71"/>
        <v xml:space="preserve">n/a </v>
      </c>
    </row>
    <row r="220" spans="1:20" s="199" customFormat="1" ht="15" customHeight="1">
      <c r="A220" s="196" t="s">
        <v>150</v>
      </c>
      <c r="B220" s="197" t="s">
        <v>151</v>
      </c>
      <c r="C220" s="198">
        <f>'BY-HS CODE'!C108</f>
        <v>71276</v>
      </c>
      <c r="D220" s="198">
        <f>'BY-HS CODE'!D108</f>
        <v>80173</v>
      </c>
      <c r="E220" s="198">
        <f>'BY-HS CODE'!E108</f>
        <v>74084</v>
      </c>
      <c r="F220" s="198">
        <f>'BY-HS CODE'!F108</f>
        <v>81961</v>
      </c>
      <c r="G220" s="198">
        <f>'BY-HS CODE'!G108</f>
        <v>89705</v>
      </c>
      <c r="H220" s="198">
        <f>'BY-HS CODE'!H108</f>
        <v>96031</v>
      </c>
      <c r="I220" s="151">
        <f>'BY-HS CODE'!I108</f>
        <v>8091</v>
      </c>
      <c r="J220" s="151">
        <f>'BY-HS CODE'!J108</f>
        <v>10129</v>
      </c>
      <c r="K220" s="435">
        <f t="shared" si="70"/>
        <v>0.2518848102830305</v>
      </c>
      <c r="L220" s="198">
        <f>'BY-HS CODE'!L108</f>
        <v>1779</v>
      </c>
      <c r="M220" s="198">
        <f>'BY-HS CODE'!M108</f>
        <v>1986</v>
      </c>
      <c r="N220" s="198">
        <f>'BY-HS CODE'!N108</f>
        <v>2555</v>
      </c>
      <c r="O220" s="198">
        <f>'BY-HS CODE'!O108</f>
        <v>2737</v>
      </c>
      <c r="P220" s="198">
        <f>'BY-HS CODE'!P108</f>
        <v>3599</v>
      </c>
      <c r="Q220" s="198">
        <f>'BY-HS CODE'!Q108</f>
        <v>3532</v>
      </c>
      <c r="R220" s="151">
        <f>'BY-HS CODE'!R108</f>
        <v>99</v>
      </c>
      <c r="S220" s="151">
        <f>'BY-HS CODE'!S108</f>
        <v>233</v>
      </c>
      <c r="T220" s="435">
        <f t="shared" si="71"/>
        <v>1.3535353535353536</v>
      </c>
    </row>
    <row r="221" spans="1:20" s="199" customFormat="1" ht="15" customHeight="1">
      <c r="A221" s="196" t="s">
        <v>159</v>
      </c>
      <c r="B221" s="197" t="s">
        <v>629</v>
      </c>
      <c r="C221" s="198">
        <f>'BY-HS CODE'!C117</f>
        <v>81465</v>
      </c>
      <c r="D221" s="198">
        <f>'BY-HS CODE'!D117</f>
        <v>122675</v>
      </c>
      <c r="E221" s="198">
        <f>'BY-HS CODE'!E117</f>
        <v>49754</v>
      </c>
      <c r="F221" s="198">
        <f>'BY-HS CODE'!F117</f>
        <v>43081</v>
      </c>
      <c r="G221" s="198">
        <f>'BY-HS CODE'!G117</f>
        <v>59533</v>
      </c>
      <c r="H221" s="198">
        <f>'BY-HS CODE'!H117</f>
        <v>43978</v>
      </c>
      <c r="I221" s="151">
        <f>'BY-HS CODE'!I117</f>
        <v>4773</v>
      </c>
      <c r="J221" s="151">
        <f>'BY-HS CODE'!J117</f>
        <v>4400</v>
      </c>
      <c r="K221" s="435">
        <f t="shared" si="70"/>
        <v>-7.8147915357217684E-2</v>
      </c>
      <c r="L221" s="198">
        <f>'BY-HS CODE'!L117</f>
        <v>1591</v>
      </c>
      <c r="M221" s="198">
        <f>'BY-HS CODE'!M117</f>
        <v>1499</v>
      </c>
      <c r="N221" s="198">
        <f>'BY-HS CODE'!N117</f>
        <v>388</v>
      </c>
      <c r="O221" s="198">
        <f>'BY-HS CODE'!O117</f>
        <v>342</v>
      </c>
      <c r="P221" s="198">
        <f>'BY-HS CODE'!P117</f>
        <v>369</v>
      </c>
      <c r="Q221" s="198">
        <f>'BY-HS CODE'!Q117</f>
        <v>220</v>
      </c>
      <c r="R221" s="151">
        <f>'BY-HS CODE'!R117</f>
        <v>22</v>
      </c>
      <c r="S221" s="151">
        <f>'BY-HS CODE'!S117</f>
        <v>17</v>
      </c>
      <c r="T221" s="435">
        <f t="shared" si="71"/>
        <v>-0.22727272727272727</v>
      </c>
    </row>
    <row r="222" spans="1:20" s="199" customFormat="1" ht="15" customHeight="1">
      <c r="A222" s="196" t="s">
        <v>161</v>
      </c>
      <c r="B222" s="197" t="s">
        <v>162</v>
      </c>
      <c r="C222" s="198">
        <f>'BY-HS CODE'!C118</f>
        <v>324306</v>
      </c>
      <c r="D222" s="198">
        <f>'BY-HS CODE'!D118</f>
        <v>315841</v>
      </c>
      <c r="E222" s="198">
        <f>'BY-HS CODE'!E118</f>
        <v>304069</v>
      </c>
      <c r="F222" s="198">
        <f>'BY-HS CODE'!F118</f>
        <v>295028</v>
      </c>
      <c r="G222" s="198">
        <f>'BY-HS CODE'!G118</f>
        <v>342107</v>
      </c>
      <c r="H222" s="198">
        <f>'BY-HS CODE'!H118</f>
        <v>286568</v>
      </c>
      <c r="I222" s="151">
        <f>'BY-HS CODE'!I118</f>
        <v>21646</v>
      </c>
      <c r="J222" s="151">
        <f>'BY-HS CODE'!J118</f>
        <v>21534</v>
      </c>
      <c r="K222" s="435">
        <f t="shared" si="70"/>
        <v>-5.1741661276910288E-3</v>
      </c>
      <c r="L222" s="198">
        <f>'BY-HS CODE'!L118</f>
        <v>297296</v>
      </c>
      <c r="M222" s="198">
        <f>'BY-HS CODE'!M118</f>
        <v>287381</v>
      </c>
      <c r="N222" s="198">
        <f>'BY-HS CODE'!N118</f>
        <v>277572</v>
      </c>
      <c r="O222" s="198">
        <f>'BY-HS CODE'!O118</f>
        <v>270151</v>
      </c>
      <c r="P222" s="198">
        <f>'BY-HS CODE'!P118</f>
        <v>307070</v>
      </c>
      <c r="Q222" s="198">
        <f>'BY-HS CODE'!Q118</f>
        <v>261011</v>
      </c>
      <c r="R222" s="151">
        <f>'BY-HS CODE'!R118</f>
        <v>19402</v>
      </c>
      <c r="S222" s="151">
        <f>'BY-HS CODE'!S118</f>
        <v>19560</v>
      </c>
      <c r="T222" s="435">
        <f t="shared" si="71"/>
        <v>8.1434903618183684E-3</v>
      </c>
    </row>
    <row r="223" spans="1:20" s="199" customFormat="1" ht="15" customHeight="1">
      <c r="A223" s="196" t="s">
        <v>164</v>
      </c>
      <c r="B223" s="197" t="s">
        <v>165</v>
      </c>
      <c r="C223" s="198">
        <f>'BY-HS CODE'!C121</f>
        <v>365146</v>
      </c>
      <c r="D223" s="198">
        <f>'BY-HS CODE'!D121</f>
        <v>360222</v>
      </c>
      <c r="E223" s="198">
        <f>'BY-HS CODE'!E121</f>
        <v>301548</v>
      </c>
      <c r="F223" s="198">
        <f>'BY-HS CODE'!F121</f>
        <v>275864</v>
      </c>
      <c r="G223" s="198">
        <f>'BY-HS CODE'!G121</f>
        <v>290160</v>
      </c>
      <c r="H223" s="198">
        <f>'BY-HS CODE'!H121</f>
        <v>283876</v>
      </c>
      <c r="I223" s="151">
        <f>'BY-HS CODE'!I121</f>
        <v>16732</v>
      </c>
      <c r="J223" s="151">
        <f>'BY-HS CODE'!J121</f>
        <v>19306</v>
      </c>
      <c r="K223" s="435">
        <f t="shared" si="70"/>
        <v>0.15383695912024861</v>
      </c>
      <c r="L223" s="198">
        <f>'BY-HS CODE'!L121</f>
        <v>5</v>
      </c>
      <c r="M223" s="198">
        <f>'BY-HS CODE'!M121</f>
        <v>40</v>
      </c>
      <c r="N223" s="198">
        <f>'BY-HS CODE'!N121</f>
        <v>17</v>
      </c>
      <c r="O223" s="198">
        <f>'BY-HS CODE'!O121</f>
        <v>9</v>
      </c>
      <c r="P223" s="198">
        <f>'BY-HS CODE'!P121</f>
        <v>27</v>
      </c>
      <c r="Q223" s="198">
        <f>'BY-HS CODE'!Q121</f>
        <v>4</v>
      </c>
      <c r="R223" s="151">
        <f>'BY-HS CODE'!R121</f>
        <v>0</v>
      </c>
      <c r="S223" s="151">
        <f>'BY-HS CODE'!S121</f>
        <v>0</v>
      </c>
      <c r="T223" s="435" t="str">
        <f t="shared" si="71"/>
        <v xml:space="preserve">n/a </v>
      </c>
    </row>
    <row r="224" spans="1:20" s="199" customFormat="1" ht="15" customHeight="1">
      <c r="A224" s="196" t="s">
        <v>166</v>
      </c>
      <c r="B224" s="197" t="s">
        <v>630</v>
      </c>
      <c r="C224" s="198">
        <f>'BY-HS CODE'!C122</f>
        <v>152056</v>
      </c>
      <c r="D224" s="198">
        <f>'BY-HS CODE'!D122</f>
        <v>183211</v>
      </c>
      <c r="E224" s="198">
        <f>'BY-HS CODE'!E122</f>
        <v>165442</v>
      </c>
      <c r="F224" s="198">
        <f>'BY-HS CODE'!F122</f>
        <v>161805</v>
      </c>
      <c r="G224" s="198">
        <f>'BY-HS CODE'!G122</f>
        <v>207008</v>
      </c>
      <c r="H224" s="198">
        <f>'BY-HS CODE'!H122</f>
        <v>214929</v>
      </c>
      <c r="I224" s="151">
        <f>'BY-HS CODE'!I122</f>
        <v>21442</v>
      </c>
      <c r="J224" s="151">
        <f>'BY-HS CODE'!J122</f>
        <v>20363</v>
      </c>
      <c r="K224" s="435">
        <f t="shared" ref="K224:K255" si="72">IF(I224&gt;0,(J224-I224)/I224,"n/a ")</f>
        <v>-5.0321798339707118E-2</v>
      </c>
      <c r="L224" s="198">
        <f>'BY-HS CODE'!L122</f>
        <v>18757</v>
      </c>
      <c r="M224" s="198">
        <f>'BY-HS CODE'!M122</f>
        <v>33576</v>
      </c>
      <c r="N224" s="198">
        <f>'BY-HS CODE'!N122</f>
        <v>13817</v>
      </c>
      <c r="O224" s="198">
        <f>'BY-HS CODE'!O122</f>
        <v>14191</v>
      </c>
      <c r="P224" s="198">
        <f>'BY-HS CODE'!P122</f>
        <v>10597</v>
      </c>
      <c r="Q224" s="198">
        <f>'BY-HS CODE'!Q122</f>
        <v>5102</v>
      </c>
      <c r="R224" s="151">
        <f>'BY-HS CODE'!R122</f>
        <v>8</v>
      </c>
      <c r="S224" s="151">
        <f>'BY-HS CODE'!S122</f>
        <v>12</v>
      </c>
      <c r="T224" s="435">
        <f t="shared" si="71"/>
        <v>0.5</v>
      </c>
    </row>
    <row r="225" spans="1:20" s="199" customFormat="1" ht="15" customHeight="1">
      <c r="A225" s="196" t="s">
        <v>168</v>
      </c>
      <c r="B225" s="197" t="s">
        <v>169</v>
      </c>
      <c r="C225" s="198">
        <f>'BY-HS CODE'!C123</f>
        <v>294586</v>
      </c>
      <c r="D225" s="198">
        <f>'BY-HS CODE'!D123</f>
        <v>327606</v>
      </c>
      <c r="E225" s="198">
        <f>'BY-HS CODE'!E123</f>
        <v>274259</v>
      </c>
      <c r="F225" s="198">
        <f>'BY-HS CODE'!F123</f>
        <v>254218</v>
      </c>
      <c r="G225" s="198">
        <f>'BY-HS CODE'!G123</f>
        <v>267762</v>
      </c>
      <c r="H225" s="198">
        <f>'BY-HS CODE'!H123</f>
        <v>234415</v>
      </c>
      <c r="I225" s="151">
        <f>'BY-HS CODE'!I123</f>
        <v>7699</v>
      </c>
      <c r="J225" s="151">
        <f>'BY-HS CODE'!J123</f>
        <v>7175</v>
      </c>
      <c r="K225" s="435">
        <f t="shared" si="72"/>
        <v>-6.806078711520977E-2</v>
      </c>
      <c r="L225" s="198">
        <f>'BY-HS CODE'!L123</f>
        <v>257909</v>
      </c>
      <c r="M225" s="198">
        <f>'BY-HS CODE'!M123</f>
        <v>284126</v>
      </c>
      <c r="N225" s="198">
        <f>'BY-HS CODE'!N123</f>
        <v>241942</v>
      </c>
      <c r="O225" s="198">
        <f>'BY-HS CODE'!O123</f>
        <v>221088</v>
      </c>
      <c r="P225" s="198">
        <f>'BY-HS CODE'!P123</f>
        <v>230750</v>
      </c>
      <c r="Q225" s="198">
        <f>'BY-HS CODE'!Q123</f>
        <v>192607</v>
      </c>
      <c r="R225" s="151">
        <f>'BY-HS CODE'!R123</f>
        <v>6770</v>
      </c>
      <c r="S225" s="151">
        <f>'BY-HS CODE'!S123</f>
        <v>5751</v>
      </c>
      <c r="T225" s="435">
        <f t="shared" si="71"/>
        <v>-0.15051698670605612</v>
      </c>
    </row>
    <row r="226" spans="1:20" s="199" customFormat="1" ht="15" customHeight="1">
      <c r="A226" s="196" t="s">
        <v>170</v>
      </c>
      <c r="B226" s="197" t="s">
        <v>171</v>
      </c>
      <c r="C226" s="198">
        <f>'BY-HS CODE'!C124</f>
        <v>160599</v>
      </c>
      <c r="D226" s="198">
        <f>'BY-HS CODE'!D124</f>
        <v>182809</v>
      </c>
      <c r="E226" s="198">
        <f>'BY-HS CODE'!E124</f>
        <v>214297</v>
      </c>
      <c r="F226" s="198">
        <f>'BY-HS CODE'!F124</f>
        <v>190887</v>
      </c>
      <c r="G226" s="198">
        <f>'BY-HS CODE'!G124</f>
        <v>182592</v>
      </c>
      <c r="H226" s="198">
        <f>'BY-HS CODE'!H124</f>
        <v>157858</v>
      </c>
      <c r="I226" s="151">
        <f>'BY-HS CODE'!I124</f>
        <v>14838</v>
      </c>
      <c r="J226" s="151">
        <f>'BY-HS CODE'!J124</f>
        <v>6395</v>
      </c>
      <c r="K226" s="435">
        <f t="shared" si="72"/>
        <v>-0.56901199622590648</v>
      </c>
      <c r="L226" s="198">
        <f>'BY-HS CODE'!L124</f>
        <v>40904</v>
      </c>
      <c r="M226" s="198">
        <f>'BY-HS CODE'!M124</f>
        <v>63835</v>
      </c>
      <c r="N226" s="198">
        <f>'BY-HS CODE'!N124</f>
        <v>59672</v>
      </c>
      <c r="O226" s="198">
        <f>'BY-HS CODE'!O124</f>
        <v>62952</v>
      </c>
      <c r="P226" s="198">
        <f>'BY-HS CODE'!P124</f>
        <v>54067</v>
      </c>
      <c r="Q226" s="198">
        <f>'BY-HS CODE'!Q124</f>
        <v>32098</v>
      </c>
      <c r="R226" s="151">
        <f>'BY-HS CODE'!R124</f>
        <v>621</v>
      </c>
      <c r="S226" s="151">
        <f>'BY-HS CODE'!S124</f>
        <v>499</v>
      </c>
      <c r="T226" s="435">
        <f t="shared" si="71"/>
        <v>-0.19645732689210951</v>
      </c>
    </row>
    <row r="227" spans="1:20" s="199" customFormat="1" ht="15" customHeight="1">
      <c r="A227" s="196" t="s">
        <v>172</v>
      </c>
      <c r="B227" s="197" t="s">
        <v>173</v>
      </c>
      <c r="C227" s="198">
        <f>'BY-HS CODE'!C125</f>
        <v>2835</v>
      </c>
      <c r="D227" s="198">
        <f>'BY-HS CODE'!D125</f>
        <v>3517</v>
      </c>
      <c r="E227" s="198">
        <f>'BY-HS CODE'!E125</f>
        <v>3931</v>
      </c>
      <c r="F227" s="198">
        <f>'BY-HS CODE'!F125</f>
        <v>4257</v>
      </c>
      <c r="G227" s="198">
        <f>'BY-HS CODE'!G125</f>
        <v>3392</v>
      </c>
      <c r="H227" s="198">
        <f>'BY-HS CODE'!H125</f>
        <v>3621</v>
      </c>
      <c r="I227" s="151">
        <f>'BY-HS CODE'!I125</f>
        <v>23</v>
      </c>
      <c r="J227" s="151">
        <f>'BY-HS CODE'!J125</f>
        <v>34</v>
      </c>
      <c r="K227" s="435">
        <f t="shared" si="72"/>
        <v>0.47826086956521741</v>
      </c>
      <c r="L227" s="198">
        <f>'BY-HS CODE'!L125</f>
        <v>2053</v>
      </c>
      <c r="M227" s="198">
        <f>'BY-HS CODE'!M125</f>
        <v>2514</v>
      </c>
      <c r="N227" s="198">
        <f>'BY-HS CODE'!N125</f>
        <v>2736</v>
      </c>
      <c r="O227" s="198">
        <f>'BY-HS CODE'!O125</f>
        <v>3610</v>
      </c>
      <c r="P227" s="198">
        <f>'BY-HS CODE'!P125</f>
        <v>2901</v>
      </c>
      <c r="Q227" s="198">
        <f>'BY-HS CODE'!Q125</f>
        <v>3149</v>
      </c>
      <c r="R227" s="151">
        <f>'BY-HS CODE'!R125</f>
        <v>0</v>
      </c>
      <c r="S227" s="151">
        <f>'BY-HS CODE'!S125</f>
        <v>0</v>
      </c>
      <c r="T227" s="435" t="str">
        <f t="shared" si="71"/>
        <v xml:space="preserve">n/a </v>
      </c>
    </row>
    <row r="228" spans="1:20" s="199" customFormat="1" ht="15" customHeight="1">
      <c r="A228" s="196" t="s">
        <v>174</v>
      </c>
      <c r="B228" s="197" t="s">
        <v>175</v>
      </c>
      <c r="C228" s="198">
        <f>'BY-HS CODE'!C126</f>
        <v>89</v>
      </c>
      <c r="D228" s="198">
        <f>'BY-HS CODE'!D126</f>
        <v>138</v>
      </c>
      <c r="E228" s="198">
        <f>'BY-HS CODE'!E126</f>
        <v>183</v>
      </c>
      <c r="F228" s="198">
        <f>'BY-HS CODE'!F126</f>
        <v>113</v>
      </c>
      <c r="G228" s="198">
        <f>'BY-HS CODE'!G126</f>
        <v>91</v>
      </c>
      <c r="H228" s="198">
        <f>'BY-HS CODE'!H126</f>
        <v>71</v>
      </c>
      <c r="I228" s="151">
        <f>'BY-HS CODE'!I126</f>
        <v>0</v>
      </c>
      <c r="J228" s="151">
        <f>'BY-HS CODE'!J126</f>
        <v>0</v>
      </c>
      <c r="K228" s="435" t="str">
        <f t="shared" si="72"/>
        <v xml:space="preserve">n/a </v>
      </c>
      <c r="L228" s="198">
        <f>'BY-HS CODE'!L126</f>
        <v>89</v>
      </c>
      <c r="M228" s="198">
        <f>'BY-HS CODE'!M126</f>
        <v>0</v>
      </c>
      <c r="N228" s="198">
        <f>'BY-HS CODE'!N126</f>
        <v>0</v>
      </c>
      <c r="O228" s="198">
        <f>'BY-HS CODE'!O126</f>
        <v>0</v>
      </c>
      <c r="P228" s="198">
        <f>'BY-HS CODE'!P126</f>
        <v>0</v>
      </c>
      <c r="Q228" s="198">
        <f>'BY-HS CODE'!Q126</f>
        <v>0</v>
      </c>
      <c r="R228" s="151">
        <f>'BY-HS CODE'!R126</f>
        <v>0</v>
      </c>
      <c r="S228" s="151">
        <f>'BY-HS CODE'!S126</f>
        <v>0</v>
      </c>
      <c r="T228" s="435" t="str">
        <f t="shared" si="71"/>
        <v xml:space="preserve">n/a </v>
      </c>
    </row>
    <row r="229" spans="1:20" s="199" customFormat="1" ht="15" customHeight="1">
      <c r="A229" s="196" t="s">
        <v>176</v>
      </c>
      <c r="B229" s="197" t="s">
        <v>631</v>
      </c>
      <c r="C229" s="198">
        <f>'BY-HS CODE'!C127</f>
        <v>160526</v>
      </c>
      <c r="D229" s="198">
        <f>'BY-HS CODE'!D127</f>
        <v>163136</v>
      </c>
      <c r="E229" s="198">
        <f>'BY-HS CODE'!E127</f>
        <v>136808</v>
      </c>
      <c r="F229" s="198">
        <f>'BY-HS CODE'!F127</f>
        <v>140748</v>
      </c>
      <c r="G229" s="198">
        <f>'BY-HS CODE'!G127</f>
        <v>167963</v>
      </c>
      <c r="H229" s="198">
        <f>'BY-HS CODE'!H127</f>
        <v>117091</v>
      </c>
      <c r="I229" s="151">
        <f>'BY-HS CODE'!I127</f>
        <v>18032</v>
      </c>
      <c r="J229" s="151">
        <f>'BY-HS CODE'!J127</f>
        <v>27380</v>
      </c>
      <c r="K229" s="435">
        <f t="shared" si="72"/>
        <v>0.51841171251109142</v>
      </c>
      <c r="L229" s="198">
        <f>'BY-HS CODE'!L127</f>
        <v>145181</v>
      </c>
      <c r="M229" s="198">
        <f>'BY-HS CODE'!M127</f>
        <v>132025</v>
      </c>
      <c r="N229" s="198">
        <f>'BY-HS CODE'!N127</f>
        <v>100224</v>
      </c>
      <c r="O229" s="198">
        <f>'BY-HS CODE'!O127</f>
        <v>108399</v>
      </c>
      <c r="P229" s="198">
        <f>'BY-HS CODE'!P127</f>
        <v>114155</v>
      </c>
      <c r="Q229" s="198">
        <f>'BY-HS CODE'!Q127</f>
        <v>58555</v>
      </c>
      <c r="R229" s="151">
        <f>'BY-HS CODE'!R127</f>
        <v>0</v>
      </c>
      <c r="S229" s="151">
        <f>'BY-HS CODE'!S127</f>
        <v>0</v>
      </c>
      <c r="T229" s="435" t="str">
        <f t="shared" si="71"/>
        <v xml:space="preserve">n/a </v>
      </c>
    </row>
    <row r="230" spans="1:20" s="199" customFormat="1" ht="15" customHeight="1">
      <c r="A230" s="196" t="s">
        <v>178</v>
      </c>
      <c r="B230" s="197" t="s">
        <v>179</v>
      </c>
      <c r="C230" s="198">
        <f>'BY-HS CODE'!C128</f>
        <v>99072</v>
      </c>
      <c r="D230" s="198">
        <f>'BY-HS CODE'!D128</f>
        <v>138390</v>
      </c>
      <c r="E230" s="198">
        <f>'BY-HS CODE'!E128</f>
        <v>151493</v>
      </c>
      <c r="F230" s="198">
        <f>'BY-HS CODE'!F128</f>
        <v>178184</v>
      </c>
      <c r="G230" s="198">
        <f>'BY-HS CODE'!G128</f>
        <v>220348</v>
      </c>
      <c r="H230" s="198">
        <f>'BY-HS CODE'!H128</f>
        <v>216087</v>
      </c>
      <c r="I230" s="151">
        <f>'BY-HS CODE'!I128</f>
        <v>6630</v>
      </c>
      <c r="J230" s="151">
        <f>'BY-HS CODE'!J128</f>
        <v>10163</v>
      </c>
      <c r="K230" s="435">
        <f t="shared" si="72"/>
        <v>0.53288084464555052</v>
      </c>
      <c r="L230" s="198">
        <f>'BY-HS CODE'!L128</f>
        <v>14002</v>
      </c>
      <c r="M230" s="198">
        <f>'BY-HS CODE'!M128</f>
        <v>24666</v>
      </c>
      <c r="N230" s="198">
        <f>'BY-HS CODE'!N128</f>
        <v>31957</v>
      </c>
      <c r="O230" s="198">
        <f>'BY-HS CODE'!O128</f>
        <v>33665</v>
      </c>
      <c r="P230" s="198">
        <f>'BY-HS CODE'!P128</f>
        <v>33272</v>
      </c>
      <c r="Q230" s="198">
        <f>'BY-HS CODE'!Q128</f>
        <v>11767</v>
      </c>
      <c r="R230" s="151">
        <f>'BY-HS CODE'!R128</f>
        <v>214</v>
      </c>
      <c r="S230" s="151">
        <f>'BY-HS CODE'!S128</f>
        <v>504</v>
      </c>
      <c r="T230" s="435">
        <f t="shared" si="71"/>
        <v>1.3551401869158879</v>
      </c>
    </row>
    <row r="231" spans="1:20" s="199" customFormat="1" ht="15" customHeight="1">
      <c r="A231" s="196" t="s">
        <v>181</v>
      </c>
      <c r="B231" s="197" t="s">
        <v>182</v>
      </c>
      <c r="C231" s="198">
        <f>'BY-HS CODE'!C131</f>
        <v>98102</v>
      </c>
      <c r="D231" s="198">
        <f>'BY-HS CODE'!D131</f>
        <v>104489</v>
      </c>
      <c r="E231" s="198">
        <f>'BY-HS CODE'!E131</f>
        <v>102817</v>
      </c>
      <c r="F231" s="198">
        <f>'BY-HS CODE'!F131</f>
        <v>107785</v>
      </c>
      <c r="G231" s="198">
        <f>'BY-HS CODE'!G131</f>
        <v>130829</v>
      </c>
      <c r="H231" s="198">
        <f>'BY-HS CODE'!H131</f>
        <v>163364</v>
      </c>
      <c r="I231" s="151">
        <f>'BY-HS CODE'!I131</f>
        <v>12321</v>
      </c>
      <c r="J231" s="151">
        <f>'BY-HS CODE'!J131</f>
        <v>11237</v>
      </c>
      <c r="K231" s="435">
        <f t="shared" si="72"/>
        <v>-8.7979871763655543E-2</v>
      </c>
      <c r="L231" s="198">
        <f>'BY-HS CODE'!L131</f>
        <v>25991</v>
      </c>
      <c r="M231" s="198">
        <f>'BY-HS CODE'!M131</f>
        <v>22084</v>
      </c>
      <c r="N231" s="198">
        <f>'BY-HS CODE'!N131</f>
        <v>20572</v>
      </c>
      <c r="O231" s="198">
        <f>'BY-HS CODE'!O131</f>
        <v>23204</v>
      </c>
      <c r="P231" s="198">
        <f>'BY-HS CODE'!P131</f>
        <v>31623</v>
      </c>
      <c r="Q231" s="198">
        <f>'BY-HS CODE'!Q131</f>
        <v>33827</v>
      </c>
      <c r="R231" s="151">
        <f>'BY-HS CODE'!R131</f>
        <v>2742</v>
      </c>
      <c r="S231" s="151">
        <f>'BY-HS CODE'!S131</f>
        <v>1815</v>
      </c>
      <c r="T231" s="435">
        <f t="shared" si="71"/>
        <v>-0.33807439824945296</v>
      </c>
    </row>
    <row r="232" spans="1:20" s="199" customFormat="1" ht="15" customHeight="1">
      <c r="A232" s="196" t="s">
        <v>183</v>
      </c>
      <c r="B232" s="197" t="s">
        <v>184</v>
      </c>
      <c r="C232" s="198">
        <f>'BY-HS CODE'!C132</f>
        <v>149</v>
      </c>
      <c r="D232" s="198">
        <f>'BY-HS CODE'!D132</f>
        <v>249</v>
      </c>
      <c r="E232" s="198">
        <f>'BY-HS CODE'!E132</f>
        <v>150</v>
      </c>
      <c r="F232" s="198">
        <f>'BY-HS CODE'!F132</f>
        <v>82</v>
      </c>
      <c r="G232" s="198">
        <f>'BY-HS CODE'!G132</f>
        <v>168</v>
      </c>
      <c r="H232" s="198">
        <f>'BY-HS CODE'!H132</f>
        <v>196</v>
      </c>
      <c r="I232" s="151">
        <f>'BY-HS CODE'!I132</f>
        <v>0</v>
      </c>
      <c r="J232" s="151">
        <f>'BY-HS CODE'!J132</f>
        <v>8</v>
      </c>
      <c r="K232" s="435" t="str">
        <f t="shared" si="72"/>
        <v xml:space="preserve">n/a </v>
      </c>
      <c r="L232" s="198">
        <f>'BY-HS CODE'!L132</f>
        <v>0</v>
      </c>
      <c r="M232" s="198">
        <f>'BY-HS CODE'!M132</f>
        <v>0</v>
      </c>
      <c r="N232" s="198">
        <f>'BY-HS CODE'!N132</f>
        <v>0</v>
      </c>
      <c r="O232" s="198">
        <f>'BY-HS CODE'!O132</f>
        <v>0</v>
      </c>
      <c r="P232" s="198">
        <f>'BY-HS CODE'!P132</f>
        <v>0</v>
      </c>
      <c r="Q232" s="198">
        <f>'BY-HS CODE'!Q132</f>
        <v>0</v>
      </c>
      <c r="R232" s="151">
        <f>'BY-HS CODE'!R132</f>
        <v>0</v>
      </c>
      <c r="S232" s="151">
        <f>'BY-HS CODE'!S132</f>
        <v>0</v>
      </c>
      <c r="T232" s="435" t="str">
        <f t="shared" si="71"/>
        <v xml:space="preserve">n/a </v>
      </c>
    </row>
    <row r="233" spans="1:20" s="199" customFormat="1" ht="15" customHeight="1">
      <c r="A233" s="196" t="s">
        <v>185</v>
      </c>
      <c r="B233" s="197" t="s">
        <v>186</v>
      </c>
      <c r="C233" s="198">
        <f>'BY-HS CODE'!C133</f>
        <v>10044</v>
      </c>
      <c r="D233" s="198">
        <f>'BY-HS CODE'!D133</f>
        <v>18127</v>
      </c>
      <c r="E233" s="198">
        <f>'BY-HS CODE'!E133</f>
        <v>13834</v>
      </c>
      <c r="F233" s="198">
        <f>'BY-HS CODE'!F133</f>
        <v>13861</v>
      </c>
      <c r="G233" s="198">
        <f>'BY-HS CODE'!G133</f>
        <v>15037</v>
      </c>
      <c r="H233" s="198">
        <f>'BY-HS CODE'!H133</f>
        <v>17029</v>
      </c>
      <c r="I233" s="151">
        <f>'BY-HS CODE'!I133</f>
        <v>1570</v>
      </c>
      <c r="J233" s="151">
        <f>'BY-HS CODE'!J133</f>
        <v>1313</v>
      </c>
      <c r="K233" s="435">
        <f t="shared" si="72"/>
        <v>-0.16369426751592356</v>
      </c>
      <c r="L233" s="198">
        <f>'BY-HS CODE'!L133</f>
        <v>4509</v>
      </c>
      <c r="M233" s="198">
        <f>'BY-HS CODE'!M133</f>
        <v>5238</v>
      </c>
      <c r="N233" s="198">
        <f>'BY-HS CODE'!N133</f>
        <v>6025</v>
      </c>
      <c r="O233" s="198">
        <f>'BY-HS CODE'!O133</f>
        <v>6411</v>
      </c>
      <c r="P233" s="198">
        <f>'BY-HS CODE'!P133</f>
        <v>7067</v>
      </c>
      <c r="Q233" s="198">
        <f>'BY-HS CODE'!Q133</f>
        <v>8086</v>
      </c>
      <c r="R233" s="151">
        <f>'BY-HS CODE'!R133</f>
        <v>618</v>
      </c>
      <c r="S233" s="151">
        <f>'BY-HS CODE'!S133</f>
        <v>554</v>
      </c>
      <c r="T233" s="435">
        <f t="shared" si="71"/>
        <v>-0.10355987055016182</v>
      </c>
    </row>
    <row r="234" spans="1:20" s="199" customFormat="1" ht="15" customHeight="1">
      <c r="A234" s="196" t="s">
        <v>187</v>
      </c>
      <c r="B234" s="197" t="s">
        <v>188</v>
      </c>
      <c r="C234" s="198">
        <f>'BY-HS CODE'!C134</f>
        <v>540</v>
      </c>
      <c r="D234" s="198">
        <f>'BY-HS CODE'!D134</f>
        <v>536</v>
      </c>
      <c r="E234" s="198">
        <f>'BY-HS CODE'!E134</f>
        <v>585</v>
      </c>
      <c r="F234" s="198">
        <f>'BY-HS CODE'!F134</f>
        <v>827</v>
      </c>
      <c r="G234" s="198">
        <f>'BY-HS CODE'!G134</f>
        <v>1369</v>
      </c>
      <c r="H234" s="198">
        <f>'BY-HS CODE'!H134</f>
        <v>1417</v>
      </c>
      <c r="I234" s="151">
        <f>'BY-HS CODE'!I134</f>
        <v>207</v>
      </c>
      <c r="J234" s="151">
        <f>'BY-HS CODE'!J134</f>
        <v>215</v>
      </c>
      <c r="K234" s="435">
        <f t="shared" si="72"/>
        <v>3.864734299516908E-2</v>
      </c>
      <c r="L234" s="198">
        <f>'BY-HS CODE'!L134</f>
        <v>41</v>
      </c>
      <c r="M234" s="198">
        <f>'BY-HS CODE'!M134</f>
        <v>4</v>
      </c>
      <c r="N234" s="198">
        <f>'BY-HS CODE'!N134</f>
        <v>3</v>
      </c>
      <c r="O234" s="198">
        <f>'BY-HS CODE'!O134</f>
        <v>1</v>
      </c>
      <c r="P234" s="198">
        <f>'BY-HS CODE'!P134</f>
        <v>6</v>
      </c>
      <c r="Q234" s="198">
        <f>'BY-HS CODE'!Q134</f>
        <v>3</v>
      </c>
      <c r="R234" s="151">
        <f>'BY-HS CODE'!R134</f>
        <v>0</v>
      </c>
      <c r="S234" s="151">
        <f>'BY-HS CODE'!S134</f>
        <v>0</v>
      </c>
      <c r="T234" s="435" t="str">
        <f t="shared" si="71"/>
        <v xml:space="preserve">n/a </v>
      </c>
    </row>
    <row r="235" spans="1:20" s="199" customFormat="1" ht="15" customHeight="1">
      <c r="A235" s="196" t="s">
        <v>632</v>
      </c>
      <c r="B235" s="197" t="s">
        <v>633</v>
      </c>
      <c r="C235" s="198">
        <v>95548</v>
      </c>
      <c r="D235" s="198">
        <v>104990</v>
      </c>
      <c r="E235" s="198">
        <v>132684</v>
      </c>
      <c r="F235" s="198">
        <v>158108</v>
      </c>
      <c r="G235" s="198">
        <v>181282</v>
      </c>
      <c r="H235" s="198">
        <f>'KOTIS-from World'!G247</f>
        <v>355139</v>
      </c>
      <c r="I235" s="151">
        <f>'KOTIS-from World'!H247</f>
        <v>26902</v>
      </c>
      <c r="J235" s="151">
        <f>'KOTIS-from World'!I247</f>
        <v>28610</v>
      </c>
      <c r="K235" s="435">
        <f t="shared" si="72"/>
        <v>6.3489703367779343E-2</v>
      </c>
      <c r="L235" s="198">
        <v>34853</v>
      </c>
      <c r="M235" s="198">
        <f>'KOTIS-from the U.S.'!C248</f>
        <v>81124</v>
      </c>
      <c r="N235" s="198">
        <f>'KOTIS-from the U.S.'!D248</f>
        <v>91230</v>
      </c>
      <c r="O235" s="198">
        <f>'KOTIS-from the U.S.'!E248</f>
        <v>92558</v>
      </c>
      <c r="P235" s="198">
        <f>'KOTIS-from the U.S.'!F248</f>
        <v>104766</v>
      </c>
      <c r="Q235" s="198">
        <f>'KOTIS-from the U.S.'!G248</f>
        <v>147305</v>
      </c>
      <c r="R235" s="151">
        <f>'KOTIS-from the U.S.'!H248</f>
        <v>8443</v>
      </c>
      <c r="S235" s="151">
        <f>'KOTIS-from the U.S.'!I248</f>
        <v>9892</v>
      </c>
      <c r="T235" s="435">
        <f t="shared" si="71"/>
        <v>0.17162146156579414</v>
      </c>
    </row>
    <row r="236" spans="1:20" s="199" customFormat="1" ht="15" customHeight="1">
      <c r="A236" s="196" t="s">
        <v>634</v>
      </c>
      <c r="B236" s="197" t="s">
        <v>635</v>
      </c>
      <c r="C236" s="198">
        <v>2547</v>
      </c>
      <c r="D236" s="198">
        <v>2499</v>
      </c>
      <c r="E236" s="198">
        <v>3796</v>
      </c>
      <c r="F236" s="198">
        <v>5453</v>
      </c>
      <c r="G236" s="198">
        <v>8404</v>
      </c>
      <c r="H236" s="198">
        <f>'KOTIS-from World'!G248</f>
        <v>31471</v>
      </c>
      <c r="I236" s="151">
        <f>'KOTIS-from World'!H248</f>
        <v>2322</v>
      </c>
      <c r="J236" s="151">
        <f>'KOTIS-from World'!I248</f>
        <v>2577</v>
      </c>
      <c r="K236" s="435">
        <f t="shared" si="72"/>
        <v>0.10981912144702842</v>
      </c>
      <c r="L236" s="198">
        <v>257</v>
      </c>
      <c r="M236" s="198">
        <f>'KOTIS-from the U.S.'!C249</f>
        <v>3276</v>
      </c>
      <c r="N236" s="198">
        <f>'KOTIS-from the U.S.'!D249</f>
        <v>5228</v>
      </c>
      <c r="O236" s="198">
        <f>'KOTIS-from the U.S.'!E249</f>
        <v>6764</v>
      </c>
      <c r="P236" s="198">
        <f>'KOTIS-from the U.S.'!F249</f>
        <v>7043</v>
      </c>
      <c r="Q236" s="198">
        <f>'KOTIS-from the U.S.'!G249</f>
        <v>11711</v>
      </c>
      <c r="R236" s="151">
        <f>'KOTIS-from the U.S.'!H249</f>
        <v>936</v>
      </c>
      <c r="S236" s="151">
        <f>'KOTIS-from the U.S.'!I249</f>
        <v>623</v>
      </c>
      <c r="T236" s="435">
        <f t="shared" si="71"/>
        <v>-0.33440170940170938</v>
      </c>
    </row>
    <row r="237" spans="1:20" s="199" customFormat="1" ht="15" customHeight="1">
      <c r="A237" s="196" t="s">
        <v>636</v>
      </c>
      <c r="B237" s="197" t="s">
        <v>637</v>
      </c>
      <c r="C237" s="198">
        <v>81</v>
      </c>
      <c r="D237" s="198">
        <v>40</v>
      </c>
      <c r="E237" s="198">
        <v>43</v>
      </c>
      <c r="F237" s="198">
        <v>7</v>
      </c>
      <c r="G237" s="198">
        <v>31</v>
      </c>
      <c r="H237" s="198">
        <f>'KOTIS-from World'!G249</f>
        <v>564</v>
      </c>
      <c r="I237" s="151">
        <f>'KOTIS-from World'!H249</f>
        <v>31</v>
      </c>
      <c r="J237" s="151">
        <f>'KOTIS-from World'!I249</f>
        <v>91</v>
      </c>
      <c r="K237" s="435">
        <f t="shared" si="72"/>
        <v>1.935483870967742</v>
      </c>
      <c r="L237" s="198">
        <v>0</v>
      </c>
      <c r="M237" s="198">
        <f>'KOTIS-from the U.S.'!C250</f>
        <v>0</v>
      </c>
      <c r="N237" s="198">
        <f>'KOTIS-from the U.S.'!D250</f>
        <v>0</v>
      </c>
      <c r="O237" s="198">
        <f>'KOTIS-from the U.S.'!E250</f>
        <v>1</v>
      </c>
      <c r="P237" s="198">
        <f>'KOTIS-from the U.S.'!F250</f>
        <v>0</v>
      </c>
      <c r="Q237" s="198">
        <f>'KOTIS-from the U.S.'!G250</f>
        <v>1</v>
      </c>
      <c r="R237" s="151">
        <f>'KOTIS-from the U.S.'!H250</f>
        <v>1</v>
      </c>
      <c r="S237" s="151">
        <f>'KOTIS-from the U.S.'!I250</f>
        <v>0</v>
      </c>
      <c r="T237" s="435">
        <f t="shared" si="71"/>
        <v>-1</v>
      </c>
    </row>
    <row r="238" spans="1:20" s="199" customFormat="1" ht="15" customHeight="1">
      <c r="A238" s="196" t="s">
        <v>194</v>
      </c>
      <c r="B238" s="197" t="s">
        <v>195</v>
      </c>
      <c r="C238" s="198">
        <f>'BY-HS CODE'!C142</f>
        <v>16004</v>
      </c>
      <c r="D238" s="198">
        <f>'BY-HS CODE'!D142</f>
        <v>20851</v>
      </c>
      <c r="E238" s="198">
        <f>'BY-HS CODE'!E142</f>
        <v>20039</v>
      </c>
      <c r="F238" s="198">
        <f>'BY-HS CODE'!F142</f>
        <v>21220</v>
      </c>
      <c r="G238" s="198">
        <f>'BY-HS CODE'!G142</f>
        <v>24897</v>
      </c>
      <c r="H238" s="198">
        <f>'BY-HS CODE'!H142</f>
        <v>26223</v>
      </c>
      <c r="I238" s="151">
        <f>'BY-HS CODE'!I142</f>
        <v>2814</v>
      </c>
      <c r="J238" s="151">
        <f>'BY-HS CODE'!J142</f>
        <v>1938</v>
      </c>
      <c r="K238" s="435">
        <f t="shared" si="72"/>
        <v>-0.31130063965884863</v>
      </c>
      <c r="L238" s="198">
        <f>'BY-HS CODE'!L142</f>
        <v>1173</v>
      </c>
      <c r="M238" s="198">
        <f>'BY-HS CODE'!M142</f>
        <v>1492</v>
      </c>
      <c r="N238" s="198">
        <f>'BY-HS CODE'!N142</f>
        <v>1362</v>
      </c>
      <c r="O238" s="198">
        <f>'BY-HS CODE'!O142</f>
        <v>1067</v>
      </c>
      <c r="P238" s="198">
        <f>'BY-HS CODE'!P142</f>
        <v>1550</v>
      </c>
      <c r="Q238" s="198">
        <f>'BY-HS CODE'!Q142</f>
        <v>1805</v>
      </c>
      <c r="R238" s="151">
        <f>'BY-HS CODE'!R142</f>
        <v>161</v>
      </c>
      <c r="S238" s="151">
        <f>'BY-HS CODE'!S142</f>
        <v>108</v>
      </c>
      <c r="T238" s="435">
        <f t="shared" si="71"/>
        <v>-0.32919254658385094</v>
      </c>
    </row>
    <row r="239" spans="1:20" s="199" customFormat="1" ht="15" customHeight="1">
      <c r="A239" s="196" t="s">
        <v>196</v>
      </c>
      <c r="B239" s="197" t="s">
        <v>197</v>
      </c>
      <c r="C239" s="198">
        <f>'BY-HS CODE'!C143</f>
        <v>292</v>
      </c>
      <c r="D239" s="198">
        <f>'BY-HS CODE'!D143</f>
        <v>284</v>
      </c>
      <c r="E239" s="198">
        <f>'BY-HS CODE'!E143</f>
        <v>301</v>
      </c>
      <c r="F239" s="198">
        <f>'BY-HS CODE'!F143</f>
        <v>244</v>
      </c>
      <c r="G239" s="198">
        <f>'BY-HS CODE'!G143</f>
        <v>193</v>
      </c>
      <c r="H239" s="198">
        <f>'BY-HS CODE'!H143</f>
        <v>97</v>
      </c>
      <c r="I239" s="151">
        <f>'BY-HS CODE'!I143</f>
        <v>0</v>
      </c>
      <c r="J239" s="151">
        <f>'BY-HS CODE'!J143</f>
        <v>4</v>
      </c>
      <c r="K239" s="435" t="str">
        <f t="shared" si="72"/>
        <v xml:space="preserve">n/a </v>
      </c>
      <c r="L239" s="198">
        <f>'BY-HS CODE'!L143</f>
        <v>4</v>
      </c>
      <c r="M239" s="198">
        <f>'BY-HS CODE'!M143</f>
        <v>2</v>
      </c>
      <c r="N239" s="198">
        <f>'BY-HS CODE'!N143</f>
        <v>1</v>
      </c>
      <c r="O239" s="198">
        <f>'BY-HS CODE'!O143</f>
        <v>1</v>
      </c>
      <c r="P239" s="198">
        <f>'BY-HS CODE'!P143</f>
        <v>0</v>
      </c>
      <c r="Q239" s="198">
        <f>'BY-HS CODE'!Q143</f>
        <v>0</v>
      </c>
      <c r="R239" s="151">
        <f>'BY-HS CODE'!R143</f>
        <v>0</v>
      </c>
      <c r="S239" s="151">
        <f>'BY-HS CODE'!S143</f>
        <v>0</v>
      </c>
      <c r="T239" s="435" t="str">
        <f t="shared" si="71"/>
        <v xml:space="preserve">n/a </v>
      </c>
    </row>
    <row r="240" spans="1:20" s="199" customFormat="1" ht="15" customHeight="1">
      <c r="A240" s="196" t="s">
        <v>198</v>
      </c>
      <c r="B240" s="197" t="s">
        <v>199</v>
      </c>
      <c r="C240" s="198">
        <f>'BY-HS CODE'!C144</f>
        <v>49204</v>
      </c>
      <c r="D240" s="198">
        <f>'BY-HS CODE'!D144</f>
        <v>34106</v>
      </c>
      <c r="E240" s="198">
        <f>'BY-HS CODE'!E144</f>
        <v>33964</v>
      </c>
      <c r="F240" s="198">
        <f>'BY-HS CODE'!F144</f>
        <v>40508</v>
      </c>
      <c r="G240" s="198">
        <f>'BY-HS CODE'!G144</f>
        <v>48446</v>
      </c>
      <c r="H240" s="198">
        <f>'BY-HS CODE'!H144</f>
        <v>56229</v>
      </c>
      <c r="I240" s="151">
        <f>'BY-HS CODE'!I144</f>
        <v>4363</v>
      </c>
      <c r="J240" s="151">
        <f>'BY-HS CODE'!J144</f>
        <v>2675</v>
      </c>
      <c r="K240" s="435">
        <f t="shared" si="72"/>
        <v>-0.38688975475590193</v>
      </c>
      <c r="L240" s="198">
        <f>'BY-HS CODE'!L144</f>
        <v>525</v>
      </c>
      <c r="M240" s="198">
        <f>'BY-HS CODE'!M144</f>
        <v>490</v>
      </c>
      <c r="N240" s="198">
        <f>'BY-HS CODE'!N144</f>
        <v>400</v>
      </c>
      <c r="O240" s="198">
        <f>'BY-HS CODE'!O144</f>
        <v>623</v>
      </c>
      <c r="P240" s="198">
        <f>'BY-HS CODE'!P144</f>
        <v>1041</v>
      </c>
      <c r="Q240" s="198">
        <f>'BY-HS CODE'!Q144</f>
        <v>844</v>
      </c>
      <c r="R240" s="151">
        <f>'BY-HS CODE'!R144</f>
        <v>84</v>
      </c>
      <c r="S240" s="151">
        <f>'BY-HS CODE'!S144</f>
        <v>83</v>
      </c>
      <c r="T240" s="435">
        <f t="shared" si="71"/>
        <v>-1.1904761904761904E-2</v>
      </c>
    </row>
    <row r="241" spans="1:20" s="199" customFormat="1" ht="15" customHeight="1">
      <c r="A241" s="196" t="s">
        <v>200</v>
      </c>
      <c r="B241" s="197" t="s">
        <v>201</v>
      </c>
      <c r="C241" s="198">
        <f>'BY-HS CODE'!C145</f>
        <v>3957</v>
      </c>
      <c r="D241" s="198">
        <f>'BY-HS CODE'!D145</f>
        <v>3031</v>
      </c>
      <c r="E241" s="198">
        <f>'BY-HS CODE'!E145</f>
        <v>5993</v>
      </c>
      <c r="F241" s="198">
        <f>'BY-HS CODE'!F145</f>
        <v>3788</v>
      </c>
      <c r="G241" s="198">
        <f>'BY-HS CODE'!G145</f>
        <v>3758</v>
      </c>
      <c r="H241" s="198">
        <f>'BY-HS CODE'!H145</f>
        <v>4197</v>
      </c>
      <c r="I241" s="151">
        <f>'BY-HS CODE'!I145</f>
        <v>268</v>
      </c>
      <c r="J241" s="151">
        <f>'BY-HS CODE'!J145</f>
        <v>315</v>
      </c>
      <c r="K241" s="435">
        <f t="shared" si="72"/>
        <v>0.17537313432835822</v>
      </c>
      <c r="L241" s="198">
        <f>'BY-HS CODE'!L145</f>
        <v>30</v>
      </c>
      <c r="M241" s="198">
        <f>'BY-HS CODE'!M145</f>
        <v>11</v>
      </c>
      <c r="N241" s="198">
        <f>'BY-HS CODE'!N145</f>
        <v>6</v>
      </c>
      <c r="O241" s="198">
        <f>'BY-HS CODE'!O145</f>
        <v>4</v>
      </c>
      <c r="P241" s="198">
        <f>'BY-HS CODE'!P145</f>
        <v>4</v>
      </c>
      <c r="Q241" s="198">
        <f>'BY-HS CODE'!Q145</f>
        <v>24</v>
      </c>
      <c r="R241" s="151">
        <f>'BY-HS CODE'!R145</f>
        <v>3</v>
      </c>
      <c r="S241" s="151">
        <f>'BY-HS CODE'!S145</f>
        <v>0</v>
      </c>
      <c r="T241" s="435">
        <f t="shared" si="71"/>
        <v>-1</v>
      </c>
    </row>
    <row r="242" spans="1:20" s="199" customFormat="1" ht="15" customHeight="1">
      <c r="A242" s="196" t="s">
        <v>202</v>
      </c>
      <c r="B242" s="197" t="s">
        <v>203</v>
      </c>
      <c r="C242" s="198">
        <f>'BY-HS CODE'!C146</f>
        <v>5191</v>
      </c>
      <c r="D242" s="198">
        <f>'BY-HS CODE'!D146</f>
        <v>6478</v>
      </c>
      <c r="E242" s="198">
        <f>'BY-HS CODE'!E146</f>
        <v>8517</v>
      </c>
      <c r="F242" s="198">
        <f>'BY-HS CODE'!F146</f>
        <v>8490</v>
      </c>
      <c r="G242" s="198">
        <f>'BY-HS CODE'!G146</f>
        <v>8282</v>
      </c>
      <c r="H242" s="198">
        <f>'BY-HS CODE'!H146</f>
        <v>9810</v>
      </c>
      <c r="I242" s="151">
        <f>'BY-HS CODE'!I146</f>
        <v>729</v>
      </c>
      <c r="J242" s="151">
        <f>'BY-HS CODE'!J146</f>
        <v>783</v>
      </c>
      <c r="K242" s="435">
        <f t="shared" si="72"/>
        <v>7.407407407407407E-2</v>
      </c>
      <c r="L242" s="198">
        <f>'BY-HS CODE'!L146</f>
        <v>108</v>
      </c>
      <c r="M242" s="198">
        <f>'BY-HS CODE'!M146</f>
        <v>158</v>
      </c>
      <c r="N242" s="198">
        <f>'BY-HS CODE'!N146</f>
        <v>347</v>
      </c>
      <c r="O242" s="198">
        <f>'BY-HS CODE'!O146</f>
        <v>265</v>
      </c>
      <c r="P242" s="198">
        <f>'BY-HS CODE'!P146</f>
        <v>344</v>
      </c>
      <c r="Q242" s="198">
        <f>'BY-HS CODE'!Q146</f>
        <v>302</v>
      </c>
      <c r="R242" s="151">
        <f>'BY-HS CODE'!R146</f>
        <v>31</v>
      </c>
      <c r="S242" s="151">
        <f>'BY-HS CODE'!S146</f>
        <v>22</v>
      </c>
      <c r="T242" s="435">
        <f t="shared" si="71"/>
        <v>-0.29032258064516131</v>
      </c>
    </row>
    <row r="243" spans="1:20" s="199" customFormat="1" ht="15" customHeight="1">
      <c r="A243" s="196" t="s">
        <v>204</v>
      </c>
      <c r="B243" s="197" t="s">
        <v>205</v>
      </c>
      <c r="C243" s="198">
        <f>'BY-HS CODE'!C147</f>
        <v>764</v>
      </c>
      <c r="D243" s="198">
        <f>'BY-HS CODE'!D147</f>
        <v>896</v>
      </c>
      <c r="E243" s="198">
        <f>'BY-HS CODE'!E147</f>
        <v>1063</v>
      </c>
      <c r="F243" s="198">
        <f>'BY-HS CODE'!F147</f>
        <v>925</v>
      </c>
      <c r="G243" s="198">
        <f>'BY-HS CODE'!G147</f>
        <v>1068</v>
      </c>
      <c r="H243" s="198">
        <f>'BY-HS CODE'!H147</f>
        <v>1263</v>
      </c>
      <c r="I243" s="151">
        <f>'BY-HS CODE'!I147</f>
        <v>86</v>
      </c>
      <c r="J243" s="151">
        <f>'BY-HS CODE'!J147</f>
        <v>47</v>
      </c>
      <c r="K243" s="435">
        <f t="shared" si="72"/>
        <v>-0.45348837209302323</v>
      </c>
      <c r="L243" s="198">
        <f>'BY-HS CODE'!L147</f>
        <v>4</v>
      </c>
      <c r="M243" s="198">
        <f>'BY-HS CODE'!M147</f>
        <v>6</v>
      </c>
      <c r="N243" s="198">
        <f>'BY-HS CODE'!N147</f>
        <v>7</v>
      </c>
      <c r="O243" s="198">
        <f>'BY-HS CODE'!O147</f>
        <v>11</v>
      </c>
      <c r="P243" s="198">
        <f>'BY-HS CODE'!P147</f>
        <v>11</v>
      </c>
      <c r="Q243" s="198">
        <f>'BY-HS CODE'!Q147</f>
        <v>9</v>
      </c>
      <c r="R243" s="151">
        <f>'BY-HS CODE'!R147</f>
        <v>1</v>
      </c>
      <c r="S243" s="151">
        <f>'BY-HS CODE'!S147</f>
        <v>1</v>
      </c>
      <c r="T243" s="435">
        <f t="shared" si="71"/>
        <v>0</v>
      </c>
    </row>
    <row r="244" spans="1:20" s="199" customFormat="1" ht="15" customHeight="1">
      <c r="A244" s="196" t="s">
        <v>206</v>
      </c>
      <c r="B244" s="197" t="s">
        <v>207</v>
      </c>
      <c r="C244" s="198">
        <f>'BY-HS CODE'!C148</f>
        <v>2474</v>
      </c>
      <c r="D244" s="198">
        <f>'BY-HS CODE'!D148</f>
        <v>2417</v>
      </c>
      <c r="E244" s="198">
        <f>'BY-HS CODE'!E148</f>
        <v>2310</v>
      </c>
      <c r="F244" s="198">
        <f>'BY-HS CODE'!F148</f>
        <v>2549</v>
      </c>
      <c r="G244" s="198">
        <f>'BY-HS CODE'!G148</f>
        <v>3346</v>
      </c>
      <c r="H244" s="198">
        <f>'BY-HS CODE'!H148</f>
        <v>3088</v>
      </c>
      <c r="I244" s="151">
        <f>'BY-HS CODE'!I148</f>
        <v>276</v>
      </c>
      <c r="J244" s="151">
        <f>'BY-HS CODE'!J148</f>
        <v>130</v>
      </c>
      <c r="K244" s="435">
        <f t="shared" si="72"/>
        <v>-0.52898550724637683</v>
      </c>
      <c r="L244" s="198">
        <f>'BY-HS CODE'!L148</f>
        <v>7</v>
      </c>
      <c r="M244" s="198">
        <f>'BY-HS CODE'!M148</f>
        <v>12</v>
      </c>
      <c r="N244" s="198">
        <f>'BY-HS CODE'!N148</f>
        <v>17</v>
      </c>
      <c r="O244" s="198">
        <f>'BY-HS CODE'!O148</f>
        <v>42</v>
      </c>
      <c r="P244" s="198">
        <f>'BY-HS CODE'!P148</f>
        <v>58</v>
      </c>
      <c r="Q244" s="198">
        <f>'BY-HS CODE'!Q148</f>
        <v>37</v>
      </c>
      <c r="R244" s="151">
        <f>'BY-HS CODE'!R148</f>
        <v>5</v>
      </c>
      <c r="S244" s="151">
        <f>'BY-HS CODE'!S148</f>
        <v>2</v>
      </c>
      <c r="T244" s="435">
        <f t="shared" si="71"/>
        <v>-0.6</v>
      </c>
    </row>
    <row r="245" spans="1:20" s="199" customFormat="1" ht="15" customHeight="1">
      <c r="A245" s="196" t="s">
        <v>208</v>
      </c>
      <c r="B245" s="197" t="s">
        <v>638</v>
      </c>
      <c r="C245" s="198">
        <f>'BY-HS CODE'!C149</f>
        <v>2870</v>
      </c>
      <c r="D245" s="198">
        <f>'BY-HS CODE'!D149</f>
        <v>2451</v>
      </c>
      <c r="E245" s="198">
        <f>'BY-HS CODE'!E149</f>
        <v>3147</v>
      </c>
      <c r="F245" s="198">
        <f>'BY-HS CODE'!F149</f>
        <v>3313</v>
      </c>
      <c r="G245" s="198">
        <f>'BY-HS CODE'!G149</f>
        <v>4350</v>
      </c>
      <c r="H245" s="198">
        <f>'BY-HS CODE'!H149</f>
        <v>3614</v>
      </c>
      <c r="I245" s="151">
        <f>'BY-HS CODE'!I149</f>
        <v>384</v>
      </c>
      <c r="J245" s="151">
        <f>'BY-HS CODE'!J149</f>
        <v>319</v>
      </c>
      <c r="K245" s="435">
        <f t="shared" si="72"/>
        <v>-0.16927083333333334</v>
      </c>
      <c r="L245" s="198">
        <f>'BY-HS CODE'!L149</f>
        <v>41</v>
      </c>
      <c r="M245" s="198">
        <f>'BY-HS CODE'!M149</f>
        <v>48</v>
      </c>
      <c r="N245" s="198">
        <f>'BY-HS CODE'!N149</f>
        <v>42</v>
      </c>
      <c r="O245" s="198">
        <f>'BY-HS CODE'!O149</f>
        <v>84</v>
      </c>
      <c r="P245" s="198">
        <f>'BY-HS CODE'!P149</f>
        <v>121</v>
      </c>
      <c r="Q245" s="198">
        <f>'BY-HS CODE'!Q149</f>
        <v>81</v>
      </c>
      <c r="R245" s="151">
        <f>'BY-HS CODE'!R149</f>
        <v>11</v>
      </c>
      <c r="S245" s="151">
        <f>'BY-HS CODE'!S149</f>
        <v>4</v>
      </c>
      <c r="T245" s="435">
        <f t="shared" si="71"/>
        <v>-0.63636363636363635</v>
      </c>
    </row>
    <row r="246" spans="1:20" s="199" customFormat="1" ht="15" customHeight="1">
      <c r="A246" s="196" t="s">
        <v>210</v>
      </c>
      <c r="B246" s="197" t="s">
        <v>639</v>
      </c>
      <c r="C246" s="198">
        <f>'BY-HS CODE'!C150</f>
        <v>9154</v>
      </c>
      <c r="D246" s="198">
        <f>'BY-HS CODE'!D150</f>
        <v>12220</v>
      </c>
      <c r="E246" s="198">
        <f>'BY-HS CODE'!E150</f>
        <v>17031</v>
      </c>
      <c r="F246" s="198">
        <f>'BY-HS CODE'!F150</f>
        <v>17187</v>
      </c>
      <c r="G246" s="198">
        <f>'BY-HS CODE'!G150</f>
        <v>16225</v>
      </c>
      <c r="H246" s="198">
        <f>'BY-HS CODE'!H150</f>
        <v>12519</v>
      </c>
      <c r="I246" s="151">
        <f>'BY-HS CODE'!I150</f>
        <v>981</v>
      </c>
      <c r="J246" s="151">
        <f>'BY-HS CODE'!J150</f>
        <v>751</v>
      </c>
      <c r="K246" s="435">
        <f t="shared" si="72"/>
        <v>-0.2344546381243629</v>
      </c>
      <c r="L246" s="198">
        <f>'BY-HS CODE'!L150</f>
        <v>478</v>
      </c>
      <c r="M246" s="198">
        <f>'BY-HS CODE'!M150</f>
        <v>526</v>
      </c>
      <c r="N246" s="198">
        <f>'BY-HS CODE'!N150</f>
        <v>536</v>
      </c>
      <c r="O246" s="198">
        <f>'BY-HS CODE'!O150</f>
        <v>700</v>
      </c>
      <c r="P246" s="198">
        <f>'BY-HS CODE'!P150</f>
        <v>981</v>
      </c>
      <c r="Q246" s="198">
        <f>'BY-HS CODE'!Q150</f>
        <v>625</v>
      </c>
      <c r="R246" s="151">
        <f>'BY-HS CODE'!R150</f>
        <v>78</v>
      </c>
      <c r="S246" s="151">
        <f>'BY-HS CODE'!S150</f>
        <v>51</v>
      </c>
      <c r="T246" s="435">
        <f t="shared" si="71"/>
        <v>-0.34615384615384615</v>
      </c>
    </row>
    <row r="247" spans="1:20" s="199" customFormat="1" ht="15" customHeight="1">
      <c r="A247" s="196" t="s">
        <v>346</v>
      </c>
      <c r="B247" s="197" t="s">
        <v>347</v>
      </c>
      <c r="C247" s="198">
        <f>'BY-HS CODE'!C253</f>
        <v>38005</v>
      </c>
      <c r="D247" s="198">
        <f>'BY-HS CODE'!D253</f>
        <v>36944</v>
      </c>
      <c r="E247" s="198">
        <f>'BY-HS CODE'!E253</f>
        <v>39766</v>
      </c>
      <c r="F247" s="198">
        <f>'BY-HS CODE'!F253</f>
        <v>39346</v>
      </c>
      <c r="G247" s="198">
        <f>'BY-HS CODE'!G253</f>
        <v>45194</v>
      </c>
      <c r="H247" s="198">
        <f>'BY-HS CODE'!H253</f>
        <v>44399</v>
      </c>
      <c r="I247" s="151">
        <f>'BY-HS CODE'!I253</f>
        <v>3119</v>
      </c>
      <c r="J247" s="151">
        <f>'BY-HS CODE'!J253</f>
        <v>3950</v>
      </c>
      <c r="K247" s="435">
        <f t="shared" si="72"/>
        <v>0.26643154857326068</v>
      </c>
      <c r="L247" s="198">
        <f>'BY-HS CODE'!L253</f>
        <v>34957</v>
      </c>
      <c r="M247" s="198">
        <f>'BY-HS CODE'!M253</f>
        <v>34293</v>
      </c>
      <c r="N247" s="198">
        <f>'BY-HS CODE'!N253</f>
        <v>37159</v>
      </c>
      <c r="O247" s="198">
        <f>'BY-HS CODE'!O253</f>
        <v>36243</v>
      </c>
      <c r="P247" s="198">
        <f>'BY-HS CODE'!P253</f>
        <v>41472</v>
      </c>
      <c r="Q247" s="198">
        <f>'BY-HS CODE'!Q253</f>
        <v>40193</v>
      </c>
      <c r="R247" s="151">
        <f>'BY-HS CODE'!R253</f>
        <v>2741</v>
      </c>
      <c r="S247" s="151">
        <f>'BY-HS CODE'!S253</f>
        <v>3611</v>
      </c>
      <c r="T247" s="435">
        <f t="shared" si="71"/>
        <v>0.31740240788033564</v>
      </c>
    </row>
    <row r="248" spans="1:20" s="199" customFormat="1" ht="15" customHeight="1">
      <c r="A248" s="196" t="s">
        <v>348</v>
      </c>
      <c r="B248" s="197" t="s">
        <v>640</v>
      </c>
      <c r="C248" s="198">
        <f>'BY-HS CODE'!C254</f>
        <v>156755</v>
      </c>
      <c r="D248" s="198">
        <f>'BY-HS CODE'!D254</f>
        <v>193640</v>
      </c>
      <c r="E248" s="198">
        <f>'BY-HS CODE'!E254</f>
        <v>229093</v>
      </c>
      <c r="F248" s="198">
        <f>'BY-HS CODE'!F254</f>
        <v>206467</v>
      </c>
      <c r="G248" s="198">
        <f>'BY-HS CODE'!G254</f>
        <v>198726</v>
      </c>
      <c r="H248" s="198">
        <f>'BY-HS CODE'!H254</f>
        <v>244356</v>
      </c>
      <c r="I248" s="151">
        <f>'BY-HS CODE'!I254</f>
        <v>17324</v>
      </c>
      <c r="J248" s="151">
        <f>'BY-HS CODE'!J254</f>
        <v>18923</v>
      </c>
      <c r="K248" s="435">
        <f t="shared" si="72"/>
        <v>9.2299699838374508E-2</v>
      </c>
      <c r="L248" s="198">
        <f>'BY-HS CODE'!L254</f>
        <v>21082</v>
      </c>
      <c r="M248" s="198">
        <f>'BY-HS CODE'!M254</f>
        <v>28118</v>
      </c>
      <c r="N248" s="198">
        <f>'BY-HS CODE'!N254</f>
        <v>35759</v>
      </c>
      <c r="O248" s="198">
        <f>'BY-HS CODE'!O254</f>
        <v>34574</v>
      </c>
      <c r="P248" s="198">
        <f>'BY-HS CODE'!P254</f>
        <v>30984</v>
      </c>
      <c r="Q248" s="198">
        <f>'BY-HS CODE'!Q254</f>
        <v>26200</v>
      </c>
      <c r="R248" s="151">
        <f>'BY-HS CODE'!R254</f>
        <v>1796</v>
      </c>
      <c r="S248" s="151">
        <f>'BY-HS CODE'!S254</f>
        <v>2967</v>
      </c>
      <c r="T248" s="435">
        <f t="shared" si="71"/>
        <v>0.65200445434298437</v>
      </c>
    </row>
    <row r="249" spans="1:20" s="199" customFormat="1" ht="15" customHeight="1">
      <c r="A249" s="196" t="s">
        <v>350</v>
      </c>
      <c r="B249" s="197" t="s">
        <v>641</v>
      </c>
      <c r="C249" s="198">
        <f>'BY-HS CODE'!C255</f>
        <v>18817</v>
      </c>
      <c r="D249" s="198">
        <f>'BY-HS CODE'!D255</f>
        <v>22201</v>
      </c>
      <c r="E249" s="198">
        <f>'BY-HS CODE'!E255</f>
        <v>21571</v>
      </c>
      <c r="F249" s="198">
        <f>'BY-HS CODE'!F255</f>
        <v>23879</v>
      </c>
      <c r="G249" s="198">
        <f>'BY-HS CODE'!G255</f>
        <v>28667</v>
      </c>
      <c r="H249" s="198">
        <f>'BY-HS CODE'!H255</f>
        <v>22724</v>
      </c>
      <c r="I249" s="151">
        <f>'BY-HS CODE'!I255</f>
        <v>1981</v>
      </c>
      <c r="J249" s="151">
        <f>'BY-HS CODE'!J255</f>
        <v>2068</v>
      </c>
      <c r="K249" s="435">
        <f t="shared" si="72"/>
        <v>4.3917213528520946E-2</v>
      </c>
      <c r="L249" s="198">
        <f>'BY-HS CODE'!L255</f>
        <v>206</v>
      </c>
      <c r="M249" s="198">
        <f>'BY-HS CODE'!M255</f>
        <v>305</v>
      </c>
      <c r="N249" s="198">
        <f>'BY-HS CODE'!N255</f>
        <v>386</v>
      </c>
      <c r="O249" s="198">
        <f>'BY-HS CODE'!O255</f>
        <v>1222</v>
      </c>
      <c r="P249" s="198">
        <f>'BY-HS CODE'!P255</f>
        <v>2979</v>
      </c>
      <c r="Q249" s="198">
        <f>'BY-HS CODE'!Q255</f>
        <v>2188</v>
      </c>
      <c r="R249" s="151">
        <f>'BY-HS CODE'!R255</f>
        <v>28</v>
      </c>
      <c r="S249" s="151">
        <f>'BY-HS CODE'!S255</f>
        <v>0</v>
      </c>
      <c r="T249" s="435">
        <f t="shared" si="71"/>
        <v>-1</v>
      </c>
    </row>
    <row r="250" spans="1:20" s="199" customFormat="1" ht="15" customHeight="1">
      <c r="A250" s="196" t="s">
        <v>364</v>
      </c>
      <c r="B250" s="197" t="s">
        <v>365</v>
      </c>
      <c r="C250" s="198">
        <f>'BY-HS CODE'!C266</f>
        <v>218896</v>
      </c>
      <c r="D250" s="198">
        <f>'BY-HS CODE'!D266</f>
        <v>230900</v>
      </c>
      <c r="E250" s="198">
        <f>'BY-HS CODE'!E266</f>
        <v>235435</v>
      </c>
      <c r="F250" s="198">
        <f>'BY-HS CODE'!F266</f>
        <v>222379</v>
      </c>
      <c r="G250" s="198">
        <f>'BY-HS CODE'!G266</f>
        <v>230644</v>
      </c>
      <c r="H250" s="198">
        <f>'BY-HS CODE'!H266</f>
        <v>251670</v>
      </c>
      <c r="I250" s="151">
        <f>'BY-HS CODE'!I266</f>
        <v>23347</v>
      </c>
      <c r="J250" s="151">
        <f>'BY-HS CODE'!J266</f>
        <v>24773</v>
      </c>
      <c r="K250" s="435">
        <f t="shared" si="72"/>
        <v>6.1078511157750461E-2</v>
      </c>
      <c r="L250" s="198">
        <f>'BY-HS CODE'!L266</f>
        <v>21165</v>
      </c>
      <c r="M250" s="198">
        <f>'BY-HS CODE'!M266</f>
        <v>21890</v>
      </c>
      <c r="N250" s="198">
        <f>'BY-HS CODE'!N266</f>
        <v>22142</v>
      </c>
      <c r="O250" s="198">
        <f>'BY-HS CODE'!O266</f>
        <v>19386</v>
      </c>
      <c r="P250" s="198">
        <f>'BY-HS CODE'!P266</f>
        <v>15959</v>
      </c>
      <c r="Q250" s="198">
        <f>'BY-HS CODE'!Q266</f>
        <v>14059</v>
      </c>
      <c r="R250" s="151">
        <f>'BY-HS CODE'!R266</f>
        <v>1128</v>
      </c>
      <c r="S250" s="151">
        <f>'BY-HS CODE'!S266</f>
        <v>1529</v>
      </c>
      <c r="T250" s="435">
        <f t="shared" si="71"/>
        <v>0.35549645390070922</v>
      </c>
    </row>
    <row r="251" spans="1:20" s="199" customFormat="1" ht="15" customHeight="1">
      <c r="A251" s="196" t="s">
        <v>378</v>
      </c>
      <c r="B251" s="197" t="s">
        <v>642</v>
      </c>
      <c r="C251" s="198">
        <f>'BY-HS CODE'!C277</f>
        <v>324088</v>
      </c>
      <c r="D251" s="198">
        <f>'BY-HS CODE'!D277</f>
        <v>329220</v>
      </c>
      <c r="E251" s="198">
        <f>'BY-HS CODE'!E277</f>
        <v>327777</v>
      </c>
      <c r="F251" s="198">
        <f>'BY-HS CODE'!F277</f>
        <v>326727</v>
      </c>
      <c r="G251" s="198">
        <f>'BY-HS CODE'!G277</f>
        <v>356633</v>
      </c>
      <c r="H251" s="198">
        <f>'BY-HS CODE'!H277</f>
        <v>363179</v>
      </c>
      <c r="I251" s="151">
        <f>'BY-HS CODE'!I277</f>
        <v>39731</v>
      </c>
      <c r="J251" s="151">
        <f>'BY-HS CODE'!J277</f>
        <v>35609</v>
      </c>
      <c r="K251" s="435">
        <f t="shared" si="72"/>
        <v>-0.10374770330472427</v>
      </c>
      <c r="L251" s="198">
        <f>'BY-HS CODE'!L277</f>
        <v>81265</v>
      </c>
      <c r="M251" s="198">
        <f>'BY-HS CODE'!M277</f>
        <v>92225</v>
      </c>
      <c r="N251" s="198">
        <f>'BY-HS CODE'!N277</f>
        <v>90639</v>
      </c>
      <c r="O251" s="198">
        <f>'BY-HS CODE'!O277</f>
        <v>80896</v>
      </c>
      <c r="P251" s="198">
        <f>'BY-HS CODE'!P277</f>
        <v>95600</v>
      </c>
      <c r="Q251" s="198">
        <f>'BY-HS CODE'!Q277</f>
        <v>85528</v>
      </c>
      <c r="R251" s="151">
        <f>'BY-HS CODE'!R277</f>
        <v>10341</v>
      </c>
      <c r="S251" s="151">
        <f>'BY-HS CODE'!S277</f>
        <v>7468</v>
      </c>
      <c r="T251" s="435">
        <f t="shared" si="71"/>
        <v>-0.27782612900106374</v>
      </c>
    </row>
    <row r="252" spans="1:20" s="199" customFormat="1" ht="15" customHeight="1">
      <c r="A252" s="196" t="s">
        <v>385</v>
      </c>
      <c r="B252" s="197" t="s">
        <v>386</v>
      </c>
      <c r="C252" s="198">
        <f>'BY-HS CODE'!C284</f>
        <v>154157</v>
      </c>
      <c r="D252" s="198">
        <f>'BY-HS CODE'!D284</f>
        <v>168368</v>
      </c>
      <c r="E252" s="198">
        <f>'BY-HS CODE'!E284</f>
        <v>170775</v>
      </c>
      <c r="F252" s="198">
        <f>'BY-HS CODE'!F284</f>
        <v>172431</v>
      </c>
      <c r="G252" s="198">
        <f>'BY-HS CODE'!G284</f>
        <v>202797</v>
      </c>
      <c r="H252" s="198">
        <f>'BY-HS CODE'!H284</f>
        <v>235316</v>
      </c>
      <c r="I252" s="151">
        <f>'BY-HS CODE'!I284</f>
        <v>20809</v>
      </c>
      <c r="J252" s="151">
        <f>'BY-HS CODE'!J284</f>
        <v>20510</v>
      </c>
      <c r="K252" s="435">
        <f t="shared" si="72"/>
        <v>-1.4368782738238262E-2</v>
      </c>
      <c r="L252" s="198">
        <f>'BY-HS CODE'!L284</f>
        <v>1506</v>
      </c>
      <c r="M252" s="198">
        <f>'BY-HS CODE'!M284</f>
        <v>1362</v>
      </c>
      <c r="N252" s="198">
        <f>'BY-HS CODE'!N284</f>
        <v>1252</v>
      </c>
      <c r="O252" s="198">
        <f>'BY-HS CODE'!O284</f>
        <v>1475</v>
      </c>
      <c r="P252" s="198">
        <f>'BY-HS CODE'!P284</f>
        <v>1758</v>
      </c>
      <c r="Q252" s="198">
        <f>'BY-HS CODE'!Q284</f>
        <v>1279</v>
      </c>
      <c r="R252" s="151">
        <f>'BY-HS CODE'!R284</f>
        <v>84</v>
      </c>
      <c r="S252" s="151">
        <f>'BY-HS CODE'!S284</f>
        <v>44</v>
      </c>
      <c r="T252" s="435">
        <f t="shared" si="71"/>
        <v>-0.47619047619047616</v>
      </c>
    </row>
    <row r="253" spans="1:20" s="199" customFormat="1" ht="15" customHeight="1">
      <c r="A253" s="196" t="s">
        <v>389</v>
      </c>
      <c r="B253" s="197" t="s">
        <v>643</v>
      </c>
      <c r="C253" s="198">
        <f>'BY-HS CODE'!C286</f>
        <v>32166</v>
      </c>
      <c r="D253" s="198">
        <f>'BY-HS CODE'!D286</f>
        <v>34560</v>
      </c>
      <c r="E253" s="198">
        <f>'BY-HS CODE'!E286</f>
        <v>38684</v>
      </c>
      <c r="F253" s="198">
        <f>'BY-HS CODE'!F286</f>
        <v>45600</v>
      </c>
      <c r="G253" s="198">
        <f>'BY-HS CODE'!G286</f>
        <v>58796</v>
      </c>
      <c r="H253" s="198">
        <f>'BY-HS CODE'!H286</f>
        <v>55903</v>
      </c>
      <c r="I253" s="151">
        <f>'BY-HS CODE'!I286</f>
        <v>5200</v>
      </c>
      <c r="J253" s="151">
        <f>'BY-HS CODE'!J286</f>
        <v>4306</v>
      </c>
      <c r="K253" s="435">
        <f t="shared" si="72"/>
        <v>-0.17192307692307693</v>
      </c>
      <c r="L253" s="198">
        <f>'BY-HS CODE'!L286</f>
        <v>10060</v>
      </c>
      <c r="M253" s="198">
        <f>'BY-HS CODE'!M286</f>
        <v>10921</v>
      </c>
      <c r="N253" s="198">
        <f>'BY-HS CODE'!N286</f>
        <v>10530</v>
      </c>
      <c r="O253" s="198">
        <f>'BY-HS CODE'!O286</f>
        <v>14016</v>
      </c>
      <c r="P253" s="198">
        <f>'BY-HS CODE'!P286</f>
        <v>15339</v>
      </c>
      <c r="Q253" s="198">
        <f>'BY-HS CODE'!Q286</f>
        <v>14055</v>
      </c>
      <c r="R253" s="151">
        <f>'BY-HS CODE'!R286</f>
        <v>1409</v>
      </c>
      <c r="S253" s="151">
        <f>'BY-HS CODE'!S286</f>
        <v>1175</v>
      </c>
      <c r="T253" s="435">
        <f t="shared" si="71"/>
        <v>-0.16607523066004259</v>
      </c>
    </row>
    <row r="254" spans="1:20" s="199" customFormat="1" ht="15" customHeight="1">
      <c r="A254" s="196" t="s">
        <v>391</v>
      </c>
      <c r="B254" s="197" t="s">
        <v>644</v>
      </c>
      <c r="C254" s="198">
        <f>'BY-HS CODE'!C287</f>
        <v>367264</v>
      </c>
      <c r="D254" s="198">
        <f>'BY-HS CODE'!D287</f>
        <v>364365</v>
      </c>
      <c r="E254" s="198">
        <f>'BY-HS CODE'!E287</f>
        <v>339833</v>
      </c>
      <c r="F254" s="198">
        <f>'BY-HS CODE'!F287</f>
        <v>348442</v>
      </c>
      <c r="G254" s="198">
        <f>'BY-HS CODE'!G287</f>
        <v>389830</v>
      </c>
      <c r="H254" s="198">
        <f>'BY-HS CODE'!H287</f>
        <v>419256</v>
      </c>
      <c r="I254" s="151">
        <f>'BY-HS CODE'!I287</f>
        <v>35137</v>
      </c>
      <c r="J254" s="151">
        <f>'BY-HS CODE'!J287</f>
        <v>37089</v>
      </c>
      <c r="K254" s="435">
        <f t="shared" si="72"/>
        <v>5.5553974442894956E-2</v>
      </c>
      <c r="L254" s="198">
        <f>'BY-HS CODE'!L287</f>
        <v>58939</v>
      </c>
      <c r="M254" s="198">
        <f>'BY-HS CODE'!M287</f>
        <v>55558</v>
      </c>
      <c r="N254" s="198">
        <f>'BY-HS CODE'!N287</f>
        <v>53623</v>
      </c>
      <c r="O254" s="198">
        <f>'BY-HS CODE'!O287</f>
        <v>56766</v>
      </c>
      <c r="P254" s="198">
        <f>'BY-HS CODE'!P287</f>
        <v>65612</v>
      </c>
      <c r="Q254" s="198">
        <f>'BY-HS CODE'!Q287</f>
        <v>61895</v>
      </c>
      <c r="R254" s="151">
        <f>'BY-HS CODE'!R287</f>
        <v>5057</v>
      </c>
      <c r="S254" s="151">
        <f>'BY-HS CODE'!S287</f>
        <v>5268</v>
      </c>
      <c r="T254" s="435">
        <f t="shared" si="71"/>
        <v>4.1724342495550723E-2</v>
      </c>
    </row>
    <row r="255" spans="1:20" s="199" customFormat="1" ht="15" customHeight="1">
      <c r="A255" s="196" t="s">
        <v>395</v>
      </c>
      <c r="B255" s="197" t="s">
        <v>396</v>
      </c>
      <c r="C255" s="198">
        <f>'BY-HS CODE'!C293</f>
        <v>30746</v>
      </c>
      <c r="D255" s="198">
        <f>'BY-HS CODE'!D293</f>
        <v>33084</v>
      </c>
      <c r="E255" s="198">
        <f>'BY-HS CODE'!E293</f>
        <v>32388</v>
      </c>
      <c r="F255" s="198">
        <f>'BY-HS CODE'!F293</f>
        <v>34616</v>
      </c>
      <c r="G255" s="198">
        <f>'BY-HS CODE'!G293</f>
        <v>39246</v>
      </c>
      <c r="H255" s="198">
        <f>'BY-HS CODE'!H293</f>
        <v>43353</v>
      </c>
      <c r="I255" s="151">
        <f>'BY-HS CODE'!I293</f>
        <v>3791</v>
      </c>
      <c r="J255" s="151">
        <f>'BY-HS CODE'!J293</f>
        <v>4038</v>
      </c>
      <c r="K255" s="435">
        <f t="shared" si="72"/>
        <v>6.5154312846214715E-2</v>
      </c>
      <c r="L255" s="198">
        <f>'BY-HS CODE'!L293</f>
        <v>2277</v>
      </c>
      <c r="M255" s="198">
        <f>'BY-HS CODE'!M293</f>
        <v>2109</v>
      </c>
      <c r="N255" s="198">
        <f>'BY-HS CODE'!N293</f>
        <v>2046</v>
      </c>
      <c r="O255" s="198">
        <f>'BY-HS CODE'!O293</f>
        <v>2266</v>
      </c>
      <c r="P255" s="198">
        <f>'BY-HS CODE'!P293</f>
        <v>2480</v>
      </c>
      <c r="Q255" s="198">
        <f>'BY-HS CODE'!Q293</f>
        <v>2209</v>
      </c>
      <c r="R255" s="151">
        <f>'BY-HS CODE'!R293</f>
        <v>144</v>
      </c>
      <c r="S255" s="151">
        <f>'BY-HS CODE'!S293</f>
        <v>137</v>
      </c>
      <c r="T255" s="435">
        <f t="shared" si="71"/>
        <v>-4.8611111111111112E-2</v>
      </c>
    </row>
    <row r="256" spans="1:20" s="199" customFormat="1" ht="15" customHeight="1">
      <c r="A256" s="196" t="s">
        <v>397</v>
      </c>
      <c r="B256" s="197" t="s">
        <v>398</v>
      </c>
      <c r="C256" s="198">
        <f>'BY-HS CODE'!C294</f>
        <v>42217</v>
      </c>
      <c r="D256" s="198">
        <f>'BY-HS CODE'!D294</f>
        <v>42143</v>
      </c>
      <c r="E256" s="198">
        <f>'BY-HS CODE'!E294</f>
        <v>40894</v>
      </c>
      <c r="F256" s="198">
        <f>'BY-HS CODE'!F294</f>
        <v>39137</v>
      </c>
      <c r="G256" s="198">
        <f>'BY-HS CODE'!G294</f>
        <v>48658</v>
      </c>
      <c r="H256" s="198">
        <f>'BY-HS CODE'!H294</f>
        <v>58042</v>
      </c>
      <c r="I256" s="151">
        <f>'BY-HS CODE'!I294</f>
        <v>4089</v>
      </c>
      <c r="J256" s="151">
        <f>'BY-HS CODE'!J294</f>
        <v>5238</v>
      </c>
      <c r="K256" s="435">
        <f t="shared" ref="K256:K278" si="73">IF(I256&gt;0,(J256-I256)/I256,"n/a ")</f>
        <v>0.28099779897285398</v>
      </c>
      <c r="L256" s="198">
        <f>'BY-HS CODE'!L294</f>
        <v>13875</v>
      </c>
      <c r="M256" s="198">
        <f>'BY-HS CODE'!M294</f>
        <v>13716</v>
      </c>
      <c r="N256" s="198">
        <f>'BY-HS CODE'!N294</f>
        <v>13946</v>
      </c>
      <c r="O256" s="198">
        <f>'BY-HS CODE'!O294</f>
        <v>12375</v>
      </c>
      <c r="P256" s="198">
        <f>'BY-HS CODE'!P294</f>
        <v>17532</v>
      </c>
      <c r="Q256" s="198">
        <f>'BY-HS CODE'!Q294</f>
        <v>18236</v>
      </c>
      <c r="R256" s="151">
        <f>'BY-HS CODE'!R294</f>
        <v>876</v>
      </c>
      <c r="S256" s="151">
        <f>'BY-HS CODE'!S294</f>
        <v>903</v>
      </c>
      <c r="T256" s="435">
        <f t="shared" ref="T256:T278" si="74">IF(R256&gt;0,(S256-R256)/R256,"n/a ")</f>
        <v>3.0821917808219176E-2</v>
      </c>
    </row>
    <row r="257" spans="1:20" s="199" customFormat="1" ht="15" customHeight="1">
      <c r="A257" s="196" t="s">
        <v>399</v>
      </c>
      <c r="B257" s="197" t="s">
        <v>400</v>
      </c>
      <c r="C257" s="198">
        <f>'BY-HS CODE'!C295</f>
        <v>18132</v>
      </c>
      <c r="D257" s="198">
        <f>'BY-HS CODE'!D295</f>
        <v>19182</v>
      </c>
      <c r="E257" s="198">
        <f>'BY-HS CODE'!E295</f>
        <v>19632</v>
      </c>
      <c r="F257" s="198">
        <f>'BY-HS CODE'!F295</f>
        <v>18275</v>
      </c>
      <c r="G257" s="198">
        <f>'BY-HS CODE'!G295</f>
        <v>19602</v>
      </c>
      <c r="H257" s="198">
        <f>'BY-HS CODE'!H295</f>
        <v>20313</v>
      </c>
      <c r="I257" s="151">
        <f>'BY-HS CODE'!I295</f>
        <v>2254</v>
      </c>
      <c r="J257" s="151">
        <f>'BY-HS CODE'!J295</f>
        <v>2362</v>
      </c>
      <c r="K257" s="435">
        <f t="shared" si="73"/>
        <v>4.7914818101153507E-2</v>
      </c>
      <c r="L257" s="198">
        <f>'BY-HS CODE'!L295</f>
        <v>16</v>
      </c>
      <c r="M257" s="198">
        <f>'BY-HS CODE'!M295</f>
        <v>2</v>
      </c>
      <c r="N257" s="198">
        <f>'BY-HS CODE'!N295</f>
        <v>4</v>
      </c>
      <c r="O257" s="198">
        <f>'BY-HS CODE'!O295</f>
        <v>3</v>
      </c>
      <c r="P257" s="198">
        <f>'BY-HS CODE'!P295</f>
        <v>4</v>
      </c>
      <c r="Q257" s="198">
        <f>'BY-HS CODE'!Q295</f>
        <v>9</v>
      </c>
      <c r="R257" s="151">
        <f>'BY-HS CODE'!R295</f>
        <v>0</v>
      </c>
      <c r="S257" s="151">
        <f>'BY-HS CODE'!S295</f>
        <v>0</v>
      </c>
      <c r="T257" s="435" t="str">
        <f t="shared" si="74"/>
        <v xml:space="preserve">n/a </v>
      </c>
    </row>
    <row r="258" spans="1:20" s="199" customFormat="1" ht="15" customHeight="1">
      <c r="A258" s="196" t="s">
        <v>401</v>
      </c>
      <c r="B258" s="197" t="s">
        <v>645</v>
      </c>
      <c r="C258" s="198">
        <f>'BY-HS CODE'!C296</f>
        <v>153593</v>
      </c>
      <c r="D258" s="198">
        <f>'BY-HS CODE'!D296</f>
        <v>160854</v>
      </c>
      <c r="E258" s="198">
        <f>'BY-HS CODE'!E296</f>
        <v>177802</v>
      </c>
      <c r="F258" s="198">
        <f>'BY-HS CODE'!F296</f>
        <v>168310</v>
      </c>
      <c r="G258" s="198">
        <f>'BY-HS CODE'!G296</f>
        <v>177634</v>
      </c>
      <c r="H258" s="198">
        <f>'BY-HS CODE'!H296</f>
        <v>239155</v>
      </c>
      <c r="I258" s="151">
        <f>'BY-HS CODE'!I296</f>
        <v>16960</v>
      </c>
      <c r="J258" s="151">
        <f>'BY-HS CODE'!J296</f>
        <v>23577</v>
      </c>
      <c r="K258" s="435">
        <f t="shared" si="73"/>
        <v>0.39015330188679243</v>
      </c>
      <c r="L258" s="198">
        <f>'BY-HS CODE'!L296</f>
        <v>108609</v>
      </c>
      <c r="M258" s="198">
        <f>'BY-HS CODE'!M296</f>
        <v>110206</v>
      </c>
      <c r="N258" s="198">
        <f>'BY-HS CODE'!N296</f>
        <v>118093</v>
      </c>
      <c r="O258" s="198">
        <f>'BY-HS CODE'!O296</f>
        <v>116932</v>
      </c>
      <c r="P258" s="198">
        <f>'BY-HS CODE'!P296</f>
        <v>117725</v>
      </c>
      <c r="Q258" s="198">
        <f>'BY-HS CODE'!Q296</f>
        <v>140614</v>
      </c>
      <c r="R258" s="151">
        <f>'BY-HS CODE'!R296</f>
        <v>10803</v>
      </c>
      <c r="S258" s="151">
        <f>'BY-HS CODE'!S296</f>
        <v>13890</v>
      </c>
      <c r="T258" s="435">
        <f t="shared" si="74"/>
        <v>0.28575395723410163</v>
      </c>
    </row>
    <row r="259" spans="1:20" s="199" customFormat="1" ht="15" customHeight="1">
      <c r="A259" s="196" t="s">
        <v>403</v>
      </c>
      <c r="B259" s="197" t="s">
        <v>646</v>
      </c>
      <c r="C259" s="198">
        <f>'BY-HS CODE'!C297</f>
        <v>257310</v>
      </c>
      <c r="D259" s="198">
        <f>'BY-HS CODE'!D297</f>
        <v>283259</v>
      </c>
      <c r="E259" s="198">
        <f>'BY-HS CODE'!E297</f>
        <v>286131</v>
      </c>
      <c r="F259" s="198">
        <f>'BY-HS CODE'!F297</f>
        <v>316765</v>
      </c>
      <c r="G259" s="198">
        <f>'BY-HS CODE'!G297</f>
        <v>353715</v>
      </c>
      <c r="H259" s="198">
        <f>'BY-HS CODE'!H297</f>
        <v>389446</v>
      </c>
      <c r="I259" s="151">
        <f>'BY-HS CODE'!I297</f>
        <v>33277</v>
      </c>
      <c r="J259" s="151">
        <f>'BY-HS CODE'!J297</f>
        <v>32231</v>
      </c>
      <c r="K259" s="435">
        <f t="shared" si="73"/>
        <v>-3.1433121976139677E-2</v>
      </c>
      <c r="L259" s="198">
        <f>'BY-HS CODE'!L297</f>
        <v>20318</v>
      </c>
      <c r="M259" s="198">
        <f>'BY-HS CODE'!M297</f>
        <v>17993</v>
      </c>
      <c r="N259" s="198">
        <f>'BY-HS CODE'!N297</f>
        <v>17826</v>
      </c>
      <c r="O259" s="198">
        <f>'BY-HS CODE'!O297</f>
        <v>14472</v>
      </c>
      <c r="P259" s="198">
        <f>'BY-HS CODE'!P297</f>
        <v>19558</v>
      </c>
      <c r="Q259" s="198">
        <f>'BY-HS CODE'!Q297</f>
        <v>20401</v>
      </c>
      <c r="R259" s="151">
        <f>'BY-HS CODE'!R297</f>
        <v>653</v>
      </c>
      <c r="S259" s="151">
        <f>'BY-HS CODE'!S297</f>
        <v>771</v>
      </c>
      <c r="T259" s="435">
        <f t="shared" si="74"/>
        <v>0.18070444104134761</v>
      </c>
    </row>
    <row r="260" spans="1:20" s="199" customFormat="1" ht="15" customHeight="1">
      <c r="A260" s="196" t="s">
        <v>405</v>
      </c>
      <c r="B260" s="197" t="s">
        <v>647</v>
      </c>
      <c r="C260" s="198">
        <f>'BY-HS CODE'!C298</f>
        <v>852</v>
      </c>
      <c r="D260" s="198">
        <f>'BY-HS CODE'!D298</f>
        <v>1280</v>
      </c>
      <c r="E260" s="198">
        <f>'BY-HS CODE'!E298</f>
        <v>1374</v>
      </c>
      <c r="F260" s="198">
        <f>'BY-HS CODE'!F298</f>
        <v>1682</v>
      </c>
      <c r="G260" s="198">
        <f>'BY-HS CODE'!G298</f>
        <v>1582</v>
      </c>
      <c r="H260" s="198">
        <f>'BY-HS CODE'!H298</f>
        <v>1367</v>
      </c>
      <c r="I260" s="151">
        <f>'BY-HS CODE'!I298</f>
        <v>101</v>
      </c>
      <c r="J260" s="151">
        <f>'BY-HS CODE'!J298</f>
        <v>225</v>
      </c>
      <c r="K260" s="435">
        <f t="shared" si="73"/>
        <v>1.2277227722772277</v>
      </c>
      <c r="L260" s="198">
        <f>'BY-HS CODE'!L298</f>
        <v>40</v>
      </c>
      <c r="M260" s="198">
        <f>'BY-HS CODE'!M298</f>
        <v>48</v>
      </c>
      <c r="N260" s="198">
        <f>'BY-HS CODE'!N298</f>
        <v>23</v>
      </c>
      <c r="O260" s="198">
        <f>'BY-HS CODE'!O298</f>
        <v>22</v>
      </c>
      <c r="P260" s="198">
        <f>'BY-HS CODE'!P298</f>
        <v>50</v>
      </c>
      <c r="Q260" s="198">
        <f>'BY-HS CODE'!Q298</f>
        <v>33</v>
      </c>
      <c r="R260" s="151">
        <f>'BY-HS CODE'!R298</f>
        <v>4</v>
      </c>
      <c r="S260" s="151">
        <f>'BY-HS CODE'!S298</f>
        <v>2</v>
      </c>
      <c r="T260" s="435">
        <f t="shared" si="74"/>
        <v>-0.5</v>
      </c>
    </row>
    <row r="261" spans="1:20" s="199" customFormat="1" ht="15" customHeight="1">
      <c r="A261" s="196" t="s">
        <v>407</v>
      </c>
      <c r="B261" s="197" t="s">
        <v>408</v>
      </c>
      <c r="C261" s="198">
        <f>'BY-HS CODE'!C299</f>
        <v>24740</v>
      </c>
      <c r="D261" s="198">
        <f>'BY-HS CODE'!D299</f>
        <v>26558</v>
      </c>
      <c r="E261" s="198">
        <f>'BY-HS CODE'!E299</f>
        <v>25132</v>
      </c>
      <c r="F261" s="198">
        <f>'BY-HS CODE'!F299</f>
        <v>28040</v>
      </c>
      <c r="G261" s="198">
        <f>'BY-HS CODE'!G299</f>
        <v>32994</v>
      </c>
      <c r="H261" s="198">
        <f>'BY-HS CODE'!H299</f>
        <v>35695</v>
      </c>
      <c r="I261" s="151">
        <f>'BY-HS CODE'!I299</f>
        <v>3318</v>
      </c>
      <c r="J261" s="151">
        <f>'BY-HS CODE'!J299</f>
        <v>3475</v>
      </c>
      <c r="K261" s="435">
        <f t="shared" si="73"/>
        <v>4.7317661241711877E-2</v>
      </c>
      <c r="L261" s="198">
        <f>'BY-HS CODE'!L299</f>
        <v>4933</v>
      </c>
      <c r="M261" s="198">
        <f>'BY-HS CODE'!M299</f>
        <v>4876</v>
      </c>
      <c r="N261" s="198">
        <f>'BY-HS CODE'!N299</f>
        <v>3921</v>
      </c>
      <c r="O261" s="198">
        <f>'BY-HS CODE'!O299</f>
        <v>3809</v>
      </c>
      <c r="P261" s="198">
        <f>'BY-HS CODE'!P299</f>
        <v>5321</v>
      </c>
      <c r="Q261" s="198">
        <f>'BY-HS CODE'!Q299</f>
        <v>4149</v>
      </c>
      <c r="R261" s="151">
        <f>'BY-HS CODE'!R299</f>
        <v>460</v>
      </c>
      <c r="S261" s="151">
        <f>'BY-HS CODE'!S299</f>
        <v>303</v>
      </c>
      <c r="T261" s="435">
        <f t="shared" si="74"/>
        <v>-0.34130434782608693</v>
      </c>
    </row>
    <row r="262" spans="1:20" s="199" customFormat="1" ht="15" customHeight="1">
      <c r="A262" s="196" t="s">
        <v>409</v>
      </c>
      <c r="B262" s="197" t="s">
        <v>410</v>
      </c>
      <c r="C262" s="198">
        <f>'BY-HS CODE'!C300</f>
        <v>331051</v>
      </c>
      <c r="D262" s="198">
        <f>'BY-HS CODE'!D300</f>
        <v>363359</v>
      </c>
      <c r="E262" s="198">
        <f>'BY-HS CODE'!E300</f>
        <v>362915</v>
      </c>
      <c r="F262" s="198">
        <f>'BY-HS CODE'!F300</f>
        <v>360598</v>
      </c>
      <c r="G262" s="198">
        <f>'BY-HS CODE'!G300</f>
        <v>412124</v>
      </c>
      <c r="H262" s="198">
        <f>'BY-HS CODE'!H300</f>
        <v>453791</v>
      </c>
      <c r="I262" s="151">
        <f>'BY-HS CODE'!I300</f>
        <v>39269</v>
      </c>
      <c r="J262" s="151">
        <f>'BY-HS CODE'!J300</f>
        <v>43023</v>
      </c>
      <c r="K262" s="435">
        <f t="shared" si="73"/>
        <v>9.5597035829789401E-2</v>
      </c>
      <c r="L262" s="198">
        <f>'BY-HS CODE'!L300</f>
        <v>50671</v>
      </c>
      <c r="M262" s="198">
        <f>'BY-HS CODE'!M300</f>
        <v>54601</v>
      </c>
      <c r="N262" s="198">
        <f>'BY-HS CODE'!N300</f>
        <v>55947</v>
      </c>
      <c r="O262" s="198">
        <f>'BY-HS CODE'!O300</f>
        <v>57295</v>
      </c>
      <c r="P262" s="198">
        <f>'BY-HS CODE'!P300</f>
        <v>72612</v>
      </c>
      <c r="Q262" s="198">
        <f>'BY-HS CODE'!Q300</f>
        <v>78647</v>
      </c>
      <c r="R262" s="151">
        <f>'BY-HS CODE'!R300</f>
        <v>8774</v>
      </c>
      <c r="S262" s="151">
        <f>'BY-HS CODE'!S300</f>
        <v>6781</v>
      </c>
      <c r="T262" s="435">
        <f t="shared" si="74"/>
        <v>-0.2271483929792569</v>
      </c>
    </row>
    <row r="263" spans="1:20" s="199" customFormat="1" ht="15" customHeight="1">
      <c r="A263" s="196" t="s">
        <v>411</v>
      </c>
      <c r="B263" s="197" t="s">
        <v>412</v>
      </c>
      <c r="C263" s="198">
        <f>'BY-HS CODE'!C301</f>
        <v>186684</v>
      </c>
      <c r="D263" s="198">
        <f>'BY-HS CODE'!D301</f>
        <v>217225</v>
      </c>
      <c r="E263" s="198">
        <f>'BY-HS CODE'!E301</f>
        <v>235424</v>
      </c>
      <c r="F263" s="198">
        <f>'BY-HS CODE'!F301</f>
        <v>242984</v>
      </c>
      <c r="G263" s="198">
        <f>'BY-HS CODE'!G301</f>
        <v>220575</v>
      </c>
      <c r="H263" s="198">
        <f>'BY-HS CODE'!H301</f>
        <v>215210</v>
      </c>
      <c r="I263" s="151">
        <f>'BY-HS CODE'!I301</f>
        <v>18248</v>
      </c>
      <c r="J263" s="151">
        <f>'BY-HS CODE'!J301</f>
        <v>17372</v>
      </c>
      <c r="K263" s="435">
        <f t="shared" si="73"/>
        <v>-4.8005260850504168E-2</v>
      </c>
      <c r="L263" s="198">
        <f>'BY-HS CODE'!L301</f>
        <v>67193</v>
      </c>
      <c r="M263" s="198">
        <f>'BY-HS CODE'!M301</f>
        <v>64988</v>
      </c>
      <c r="N263" s="198">
        <f>'BY-HS CODE'!N301</f>
        <v>61352</v>
      </c>
      <c r="O263" s="198">
        <f>'BY-HS CODE'!O301</f>
        <v>53495</v>
      </c>
      <c r="P263" s="198">
        <f>'BY-HS CODE'!P301</f>
        <v>45656</v>
      </c>
      <c r="Q263" s="198">
        <f>'BY-HS CODE'!Q301</f>
        <v>38956</v>
      </c>
      <c r="R263" s="151">
        <f>'BY-HS CODE'!R301</f>
        <v>2913</v>
      </c>
      <c r="S263" s="151">
        <f>'BY-HS CODE'!S301</f>
        <v>2132</v>
      </c>
      <c r="T263" s="435">
        <f t="shared" si="74"/>
        <v>-0.26810847923103331</v>
      </c>
    </row>
    <row r="264" spans="1:20" s="199" customFormat="1" ht="15" customHeight="1">
      <c r="A264" s="196" t="s">
        <v>419</v>
      </c>
      <c r="B264" s="197" t="s">
        <v>420</v>
      </c>
      <c r="C264" s="198">
        <f>'BY-HS CODE'!C309</f>
        <v>222593</v>
      </c>
      <c r="D264" s="198">
        <f>'BY-HS CODE'!D309</f>
        <v>250486</v>
      </c>
      <c r="E264" s="198">
        <f>'BY-HS CODE'!E309</f>
        <v>243635</v>
      </c>
      <c r="F264" s="198">
        <f>'BY-HS CODE'!F309</f>
        <v>256549</v>
      </c>
      <c r="G264" s="198">
        <f>'BY-HS CODE'!G309</f>
        <v>296974</v>
      </c>
      <c r="H264" s="198">
        <f>'BY-HS CODE'!H309</f>
        <v>304962</v>
      </c>
      <c r="I264" s="151">
        <f>'BY-HS CODE'!I309</f>
        <v>25381</v>
      </c>
      <c r="J264" s="151">
        <f>'BY-HS CODE'!J309</f>
        <v>24899</v>
      </c>
      <c r="K264" s="435">
        <f t="shared" si="73"/>
        <v>-1.8990583507348016E-2</v>
      </c>
      <c r="L264" s="198">
        <f>'BY-HS CODE'!L309</f>
        <v>32914</v>
      </c>
      <c r="M264" s="198">
        <f>'BY-HS CODE'!M309</f>
        <v>34097</v>
      </c>
      <c r="N264" s="198">
        <f>'BY-HS CODE'!N309</f>
        <v>35704</v>
      </c>
      <c r="O264" s="198">
        <f>'BY-HS CODE'!O309</f>
        <v>37965</v>
      </c>
      <c r="P264" s="198">
        <f>'BY-HS CODE'!P309</f>
        <v>46861</v>
      </c>
      <c r="Q264" s="198">
        <f>'BY-HS CODE'!Q309</f>
        <v>45331</v>
      </c>
      <c r="R264" s="151">
        <f>'BY-HS CODE'!R309</f>
        <v>3400</v>
      </c>
      <c r="S264" s="151">
        <f>'BY-HS CODE'!S309</f>
        <v>2789</v>
      </c>
      <c r="T264" s="435">
        <f t="shared" si="74"/>
        <v>-0.17970588235294119</v>
      </c>
    </row>
    <row r="265" spans="1:20" s="199" customFormat="1" ht="15" customHeight="1">
      <c r="A265" s="196" t="s">
        <v>421</v>
      </c>
      <c r="B265" s="197" t="s">
        <v>422</v>
      </c>
      <c r="C265" s="198">
        <f>'BY-HS CODE'!C310</f>
        <v>17063</v>
      </c>
      <c r="D265" s="198">
        <f>'BY-HS CODE'!D310</f>
        <v>21090</v>
      </c>
      <c r="E265" s="198">
        <f>'BY-HS CODE'!E310</f>
        <v>14030</v>
      </c>
      <c r="F265" s="198">
        <f>'BY-HS CODE'!F310</f>
        <v>13467</v>
      </c>
      <c r="G265" s="198">
        <f>'BY-HS CODE'!G310</f>
        <v>14692</v>
      </c>
      <c r="H265" s="198">
        <f>'BY-HS CODE'!H310</f>
        <v>21539</v>
      </c>
      <c r="I265" s="151">
        <f>'BY-HS CODE'!I310</f>
        <v>1534</v>
      </c>
      <c r="J265" s="151">
        <f>'BY-HS CODE'!J310</f>
        <v>1570</v>
      </c>
      <c r="K265" s="435">
        <f t="shared" si="73"/>
        <v>2.3468057366362451E-2</v>
      </c>
      <c r="L265" s="198">
        <f>'BY-HS CODE'!L310</f>
        <v>4582</v>
      </c>
      <c r="M265" s="198">
        <f>'BY-HS CODE'!M310</f>
        <v>4837</v>
      </c>
      <c r="N265" s="198">
        <f>'BY-HS CODE'!N310</f>
        <v>3155</v>
      </c>
      <c r="O265" s="198">
        <f>'BY-HS CODE'!O310</f>
        <v>3451</v>
      </c>
      <c r="P265" s="198">
        <f>'BY-HS CODE'!P310</f>
        <v>3231</v>
      </c>
      <c r="Q265" s="198">
        <f>'BY-HS CODE'!Q310</f>
        <v>4512</v>
      </c>
      <c r="R265" s="151">
        <f>'BY-HS CODE'!R310</f>
        <v>333</v>
      </c>
      <c r="S265" s="151">
        <f>'BY-HS CODE'!S310</f>
        <v>98</v>
      </c>
      <c r="T265" s="435">
        <f t="shared" si="74"/>
        <v>-0.70570570570570568</v>
      </c>
    </row>
    <row r="266" spans="1:20" s="199" customFormat="1" ht="15" customHeight="1">
      <c r="A266" s="196" t="s">
        <v>423</v>
      </c>
      <c r="B266" s="197" t="s">
        <v>424</v>
      </c>
      <c r="C266" s="198">
        <f>'BY-HS CODE'!C311</f>
        <v>35015</v>
      </c>
      <c r="D266" s="198">
        <f>'BY-HS CODE'!D311</f>
        <v>38533</v>
      </c>
      <c r="E266" s="198">
        <f>'BY-HS CODE'!E311</f>
        <v>37827</v>
      </c>
      <c r="F266" s="198">
        <f>'BY-HS CODE'!F311</f>
        <v>44988</v>
      </c>
      <c r="G266" s="198">
        <f>'BY-HS CODE'!G311</f>
        <v>51811</v>
      </c>
      <c r="H266" s="198">
        <f>'BY-HS CODE'!H311</f>
        <v>55489</v>
      </c>
      <c r="I266" s="151">
        <f>'BY-HS CODE'!I311</f>
        <v>3219</v>
      </c>
      <c r="J266" s="151">
        <f>'BY-HS CODE'!J311</f>
        <v>4093</v>
      </c>
      <c r="K266" s="435">
        <f t="shared" si="73"/>
        <v>0.27151289220254737</v>
      </c>
      <c r="L266" s="198">
        <f>'BY-HS CODE'!L311</f>
        <v>4674</v>
      </c>
      <c r="M266" s="198">
        <f>'BY-HS CODE'!M311</f>
        <v>5833</v>
      </c>
      <c r="N266" s="198">
        <f>'BY-HS CODE'!N311</f>
        <v>8204</v>
      </c>
      <c r="O266" s="198">
        <f>'BY-HS CODE'!O311</f>
        <v>14940</v>
      </c>
      <c r="P266" s="198">
        <f>'BY-HS CODE'!P311</f>
        <v>19315</v>
      </c>
      <c r="Q266" s="198">
        <f>'BY-HS CODE'!Q311</f>
        <v>19479</v>
      </c>
      <c r="R266" s="151">
        <f>'BY-HS CODE'!R311</f>
        <v>995</v>
      </c>
      <c r="S266" s="151">
        <f>'BY-HS CODE'!S311</f>
        <v>1324</v>
      </c>
      <c r="T266" s="435">
        <f t="shared" si="74"/>
        <v>0.33065326633165831</v>
      </c>
    </row>
    <row r="267" spans="1:20" s="199" customFormat="1" ht="15" customHeight="1">
      <c r="A267" s="196" t="s">
        <v>425</v>
      </c>
      <c r="B267" s="197" t="s">
        <v>648</v>
      </c>
      <c r="C267" s="198">
        <f>'BY-HS CODE'!C312</f>
        <v>1214313</v>
      </c>
      <c r="D267" s="198">
        <f>'BY-HS CODE'!D312</f>
        <v>1421320</v>
      </c>
      <c r="E267" s="198">
        <f>'BY-HS CODE'!E312</f>
        <v>1758171</v>
      </c>
      <c r="F267" s="198">
        <f>'BY-HS CODE'!F312</f>
        <v>1960319</v>
      </c>
      <c r="G267" s="198">
        <f>'BY-HS CODE'!G312</f>
        <v>2232666</v>
      </c>
      <c r="H267" s="198">
        <f>'BY-HS CODE'!H312</f>
        <v>2349657</v>
      </c>
      <c r="I267" s="151">
        <f>'BY-HS CODE'!I312</f>
        <v>193086</v>
      </c>
      <c r="J267" s="151">
        <f>'BY-HS CODE'!J312</f>
        <v>195354</v>
      </c>
      <c r="K267" s="435">
        <f t="shared" si="73"/>
        <v>1.1746061340542556E-2</v>
      </c>
      <c r="L267" s="198">
        <f>'BY-HS CODE'!L312</f>
        <v>700692</v>
      </c>
      <c r="M267" s="198">
        <f>'BY-HS CODE'!M312</f>
        <v>805034</v>
      </c>
      <c r="N267" s="198">
        <f>'BY-HS CODE'!N312</f>
        <v>1020076</v>
      </c>
      <c r="O267" s="198">
        <f>'BY-HS CODE'!O312</f>
        <v>1111633</v>
      </c>
      <c r="P267" s="198">
        <f>'BY-HS CODE'!P312</f>
        <v>1245877</v>
      </c>
      <c r="Q267" s="198">
        <f>'BY-HS CODE'!Q312</f>
        <v>1196900</v>
      </c>
      <c r="R267" s="151">
        <f>'BY-HS CODE'!R312</f>
        <v>100117</v>
      </c>
      <c r="S267" s="151">
        <f>'BY-HS CODE'!S312</f>
        <v>112313</v>
      </c>
      <c r="T267" s="435">
        <f t="shared" si="74"/>
        <v>0.12181747355593955</v>
      </c>
    </row>
    <row r="268" spans="1:20" s="199" customFormat="1" ht="15" customHeight="1">
      <c r="A268" s="196" t="s">
        <v>429</v>
      </c>
      <c r="B268" s="197" t="s">
        <v>430</v>
      </c>
      <c r="C268" s="198">
        <f>'BY-HS CODE'!C318</f>
        <v>58856</v>
      </c>
      <c r="D268" s="198">
        <f>'BY-HS CODE'!D318</f>
        <v>66735</v>
      </c>
      <c r="E268" s="198">
        <f>'BY-HS CODE'!E318</f>
        <v>85574</v>
      </c>
      <c r="F268" s="198">
        <f>'BY-HS CODE'!F318</f>
        <v>67423</v>
      </c>
      <c r="G268" s="198">
        <f>'BY-HS CODE'!G318</f>
        <v>55592</v>
      </c>
      <c r="H268" s="198">
        <f>'BY-HS CODE'!H318</f>
        <v>75463</v>
      </c>
      <c r="I268" s="151">
        <f>'BY-HS CODE'!I318</f>
        <v>3867</v>
      </c>
      <c r="J268" s="151">
        <f>'BY-HS CODE'!J318</f>
        <v>6396</v>
      </c>
      <c r="K268" s="435">
        <f t="shared" si="73"/>
        <v>0.6539953452288596</v>
      </c>
      <c r="L268" s="198">
        <f>'BY-HS CODE'!L318</f>
        <v>150</v>
      </c>
      <c r="M268" s="198">
        <f>'BY-HS CODE'!M318</f>
        <v>393</v>
      </c>
      <c r="N268" s="198">
        <f>'BY-HS CODE'!N318</f>
        <v>264</v>
      </c>
      <c r="O268" s="198">
        <f>'BY-HS CODE'!O318</f>
        <v>167</v>
      </c>
      <c r="P268" s="198">
        <f>'BY-HS CODE'!P318</f>
        <v>106</v>
      </c>
      <c r="Q268" s="198">
        <f>'BY-HS CODE'!Q318</f>
        <v>196</v>
      </c>
      <c r="R268" s="151">
        <f>'BY-HS CODE'!R318</f>
        <v>3</v>
      </c>
      <c r="S268" s="151">
        <f>'BY-HS CODE'!S318</f>
        <v>6</v>
      </c>
      <c r="T268" s="435">
        <f t="shared" si="74"/>
        <v>1</v>
      </c>
    </row>
    <row r="269" spans="1:20" s="199" customFormat="1" ht="15" customHeight="1">
      <c r="A269" s="196" t="s">
        <v>431</v>
      </c>
      <c r="B269" s="197" t="s">
        <v>432</v>
      </c>
      <c r="C269" s="198">
        <f>'BY-HS CODE'!C319</f>
        <v>80610</v>
      </c>
      <c r="D269" s="198">
        <f>'BY-HS CODE'!D319</f>
        <v>96317</v>
      </c>
      <c r="E269" s="198">
        <f>'BY-HS CODE'!E319</f>
        <v>93606</v>
      </c>
      <c r="F269" s="198">
        <f>'BY-HS CODE'!F319</f>
        <v>88502</v>
      </c>
      <c r="G269" s="198">
        <f>'BY-HS CODE'!G319</f>
        <v>116912</v>
      </c>
      <c r="H269" s="198">
        <f>'BY-HS CODE'!H319</f>
        <v>135078</v>
      </c>
      <c r="I269" s="151">
        <f>'BY-HS CODE'!I319</f>
        <v>8921</v>
      </c>
      <c r="J269" s="151">
        <f>'BY-HS CODE'!J319</f>
        <v>11020</v>
      </c>
      <c r="K269" s="435">
        <f t="shared" si="73"/>
        <v>0.23528752382019952</v>
      </c>
      <c r="L269" s="198">
        <f>'BY-HS CODE'!L319</f>
        <v>18646</v>
      </c>
      <c r="M269" s="198">
        <f>'BY-HS CODE'!M319</f>
        <v>23800</v>
      </c>
      <c r="N269" s="198">
        <f>'BY-HS CODE'!N319</f>
        <v>20942</v>
      </c>
      <c r="O269" s="198">
        <f>'BY-HS CODE'!O319</f>
        <v>19376</v>
      </c>
      <c r="P269" s="198">
        <f>'BY-HS CODE'!P319</f>
        <v>22941</v>
      </c>
      <c r="Q269" s="198">
        <f>'BY-HS CODE'!Q319</f>
        <v>21020</v>
      </c>
      <c r="R269" s="151">
        <f>'BY-HS CODE'!R319</f>
        <v>1438</v>
      </c>
      <c r="S269" s="151">
        <f>'BY-HS CODE'!S319</f>
        <v>1362</v>
      </c>
      <c r="T269" s="435">
        <f t="shared" si="74"/>
        <v>-5.2851182197496523E-2</v>
      </c>
    </row>
    <row r="270" spans="1:20" s="199" customFormat="1" ht="15" customHeight="1">
      <c r="A270" s="196" t="s">
        <v>433</v>
      </c>
      <c r="B270" s="197" t="s">
        <v>434</v>
      </c>
      <c r="C270" s="198">
        <f>'BY-HS CODE'!C320</f>
        <v>263091</v>
      </c>
      <c r="D270" s="198">
        <f>'BY-HS CODE'!D320</f>
        <v>309683</v>
      </c>
      <c r="E270" s="198">
        <f>'BY-HS CODE'!E320</f>
        <v>280890</v>
      </c>
      <c r="F270" s="198">
        <f>'BY-HS CODE'!F320</f>
        <v>226859</v>
      </c>
      <c r="G270" s="198">
        <f>'BY-HS CODE'!G320</f>
        <v>223100</v>
      </c>
      <c r="H270" s="198">
        <f>'BY-HS CODE'!H320</f>
        <v>195101</v>
      </c>
      <c r="I270" s="151">
        <f>'BY-HS CODE'!I320</f>
        <v>18300</v>
      </c>
      <c r="J270" s="151">
        <f>'BY-HS CODE'!J320</f>
        <v>16903</v>
      </c>
      <c r="K270" s="435">
        <f t="shared" si="73"/>
        <v>-7.6338797814207646E-2</v>
      </c>
      <c r="L270" s="198">
        <f>'BY-HS CODE'!L320</f>
        <v>17406</v>
      </c>
      <c r="M270" s="198">
        <f>'BY-HS CODE'!M320</f>
        <v>34569</v>
      </c>
      <c r="N270" s="198">
        <f>'BY-HS CODE'!N320</f>
        <v>33942</v>
      </c>
      <c r="O270" s="198">
        <f>'BY-HS CODE'!O320</f>
        <v>34890</v>
      </c>
      <c r="P270" s="198">
        <f>'BY-HS CODE'!P320</f>
        <v>18453</v>
      </c>
      <c r="Q270" s="198">
        <f>'BY-HS CODE'!Q320</f>
        <v>12843</v>
      </c>
      <c r="R270" s="151">
        <f>'BY-HS CODE'!R320</f>
        <v>1603</v>
      </c>
      <c r="S270" s="151">
        <f>'BY-HS CODE'!S320</f>
        <v>1201</v>
      </c>
      <c r="T270" s="435">
        <f t="shared" si="74"/>
        <v>-0.25077978789769184</v>
      </c>
    </row>
    <row r="271" spans="1:20" s="199" customFormat="1" ht="15" customHeight="1">
      <c r="A271" s="196" t="s">
        <v>435</v>
      </c>
      <c r="B271" s="197" t="s">
        <v>436</v>
      </c>
      <c r="C271" s="198">
        <f>'BY-HS CODE'!C321</f>
        <v>210038</v>
      </c>
      <c r="D271" s="198">
        <f>'BY-HS CODE'!D321</f>
        <v>244001</v>
      </c>
      <c r="E271" s="198">
        <f>'BY-HS CODE'!E321</f>
        <v>259255</v>
      </c>
      <c r="F271" s="198">
        <f>'BY-HS CODE'!F321</f>
        <v>330017</v>
      </c>
      <c r="G271" s="198">
        <f>'BY-HS CODE'!G321</f>
        <v>559809</v>
      </c>
      <c r="H271" s="198">
        <f>'BY-HS CODE'!H321</f>
        <v>581282</v>
      </c>
      <c r="I271" s="151">
        <f>'BY-HS CODE'!I321</f>
        <v>46718</v>
      </c>
      <c r="J271" s="151">
        <f>'BY-HS CODE'!J321</f>
        <v>48025</v>
      </c>
      <c r="K271" s="435">
        <f t="shared" si="73"/>
        <v>2.7976368851406311E-2</v>
      </c>
      <c r="L271" s="198">
        <f>'BY-HS CODE'!L321</f>
        <v>24759</v>
      </c>
      <c r="M271" s="198">
        <f>'BY-HS CODE'!M321</f>
        <v>30399</v>
      </c>
      <c r="N271" s="198">
        <f>'BY-HS CODE'!N321</f>
        <v>33934</v>
      </c>
      <c r="O271" s="198">
        <f>'BY-HS CODE'!O321</f>
        <v>56025</v>
      </c>
      <c r="P271" s="198">
        <f>'BY-HS CODE'!P321</f>
        <v>90666</v>
      </c>
      <c r="Q271" s="198">
        <f>'BY-HS CODE'!Q321</f>
        <v>102670</v>
      </c>
      <c r="R271" s="151">
        <f>'BY-HS CODE'!R321</f>
        <v>9107</v>
      </c>
      <c r="S271" s="151">
        <f>'BY-HS CODE'!S321</f>
        <v>8878</v>
      </c>
      <c r="T271" s="435">
        <f t="shared" si="74"/>
        <v>-2.5145492478313384E-2</v>
      </c>
    </row>
    <row r="272" spans="1:20" s="199" customFormat="1" ht="15" customHeight="1">
      <c r="A272" s="196" t="s">
        <v>437</v>
      </c>
      <c r="B272" s="197" t="s">
        <v>438</v>
      </c>
      <c r="C272" s="198">
        <f>'BY-HS CODE'!C322</f>
        <v>2651</v>
      </c>
      <c r="D272" s="198">
        <f>'BY-HS CODE'!D322</f>
        <v>2958</v>
      </c>
      <c r="E272" s="198">
        <f>'BY-HS CODE'!E322</f>
        <v>3115</v>
      </c>
      <c r="F272" s="198">
        <f>'BY-HS CODE'!F322</f>
        <v>3583</v>
      </c>
      <c r="G272" s="198">
        <f>'BY-HS CODE'!G322</f>
        <v>4227</v>
      </c>
      <c r="H272" s="198">
        <f>'BY-HS CODE'!H322</f>
        <v>4057</v>
      </c>
      <c r="I272" s="151">
        <f>'BY-HS CODE'!I322</f>
        <v>365</v>
      </c>
      <c r="J272" s="151">
        <f>'BY-HS CODE'!J322</f>
        <v>353</v>
      </c>
      <c r="K272" s="435">
        <f t="shared" si="73"/>
        <v>-3.287671232876712E-2</v>
      </c>
      <c r="L272" s="198">
        <f>'BY-HS CODE'!L322</f>
        <v>1086</v>
      </c>
      <c r="M272" s="198">
        <f>'BY-HS CODE'!M322</f>
        <v>710</v>
      </c>
      <c r="N272" s="198">
        <f>'BY-HS CODE'!N322</f>
        <v>1117</v>
      </c>
      <c r="O272" s="198">
        <f>'BY-HS CODE'!O322</f>
        <v>833</v>
      </c>
      <c r="P272" s="198">
        <f>'BY-HS CODE'!P322</f>
        <v>798</v>
      </c>
      <c r="Q272" s="198">
        <f>'BY-HS CODE'!Q322</f>
        <v>818</v>
      </c>
      <c r="R272" s="151">
        <f>'BY-HS CODE'!R322</f>
        <v>73</v>
      </c>
      <c r="S272" s="151">
        <f>'BY-HS CODE'!S322</f>
        <v>67</v>
      </c>
      <c r="T272" s="435">
        <f t="shared" si="74"/>
        <v>-8.2191780821917804E-2</v>
      </c>
    </row>
    <row r="273" spans="1:20" s="199" customFormat="1" ht="15" customHeight="1">
      <c r="A273" s="196" t="s">
        <v>439</v>
      </c>
      <c r="B273" s="197" t="s">
        <v>440</v>
      </c>
      <c r="C273" s="198">
        <f>'BY-HS CODE'!C323</f>
        <v>27142</v>
      </c>
      <c r="D273" s="198">
        <f>'BY-HS CODE'!D323</f>
        <v>34005</v>
      </c>
      <c r="E273" s="198">
        <f>'BY-HS CODE'!E323</f>
        <v>29160</v>
      </c>
      <c r="F273" s="198">
        <f>'BY-HS CODE'!F323</f>
        <v>33191</v>
      </c>
      <c r="G273" s="198">
        <f>'BY-HS CODE'!G323</f>
        <v>49065</v>
      </c>
      <c r="H273" s="198">
        <f>'BY-HS CODE'!H323</f>
        <v>51260</v>
      </c>
      <c r="I273" s="151">
        <f>'BY-HS CODE'!I323</f>
        <v>3997</v>
      </c>
      <c r="J273" s="151">
        <f>'BY-HS CODE'!J323</f>
        <v>4200</v>
      </c>
      <c r="K273" s="435">
        <f t="shared" si="73"/>
        <v>5.0788091068301226E-2</v>
      </c>
      <c r="L273" s="198">
        <f>'BY-HS CODE'!L323</f>
        <v>2465</v>
      </c>
      <c r="M273" s="198">
        <f>'BY-HS CODE'!M323</f>
        <v>2664</v>
      </c>
      <c r="N273" s="198">
        <f>'BY-HS CODE'!N323</f>
        <v>1746</v>
      </c>
      <c r="O273" s="198">
        <f>'BY-HS CODE'!O323</f>
        <v>1580</v>
      </c>
      <c r="P273" s="198">
        <f>'BY-HS CODE'!P323</f>
        <v>1842</v>
      </c>
      <c r="Q273" s="198">
        <f>'BY-HS CODE'!Q323</f>
        <v>3567</v>
      </c>
      <c r="R273" s="151">
        <f>'BY-HS CODE'!R323</f>
        <v>273</v>
      </c>
      <c r="S273" s="151">
        <f>'BY-HS CODE'!S323</f>
        <v>545</v>
      </c>
      <c r="T273" s="435">
        <f t="shared" si="74"/>
        <v>0.99633699633699635</v>
      </c>
    </row>
    <row r="274" spans="1:20" s="199" customFormat="1" ht="15" customHeight="1">
      <c r="A274" s="196" t="s">
        <v>441</v>
      </c>
      <c r="B274" s="197" t="s">
        <v>442</v>
      </c>
      <c r="C274" s="198">
        <f>'BY-HS CODE'!C324</f>
        <v>213329</v>
      </c>
      <c r="D274" s="198">
        <f>'BY-HS CODE'!D324</f>
        <v>239325</v>
      </c>
      <c r="E274" s="198">
        <f>'BY-HS CODE'!E324</f>
        <v>242704</v>
      </c>
      <c r="F274" s="198">
        <f>'BY-HS CODE'!F324</f>
        <v>331913</v>
      </c>
      <c r="G274" s="198">
        <f>'BY-HS CODE'!G324</f>
        <v>311465</v>
      </c>
      <c r="H274" s="198">
        <f>'BY-HS CODE'!H324</f>
        <v>419146</v>
      </c>
      <c r="I274" s="151">
        <f>'BY-HS CODE'!I324</f>
        <v>33769</v>
      </c>
      <c r="J274" s="151">
        <f>'BY-HS CODE'!J324</f>
        <v>26699</v>
      </c>
      <c r="K274" s="435">
        <f t="shared" si="73"/>
        <v>-0.20936361751902632</v>
      </c>
      <c r="L274" s="198">
        <f>'BY-HS CODE'!L324</f>
        <v>81662</v>
      </c>
      <c r="M274" s="198">
        <f>'BY-HS CODE'!M324</f>
        <v>118360</v>
      </c>
      <c r="N274" s="198">
        <f>'BY-HS CODE'!N324</f>
        <v>118218</v>
      </c>
      <c r="O274" s="198">
        <f>'BY-HS CODE'!O324</f>
        <v>147712</v>
      </c>
      <c r="P274" s="198">
        <f>'BY-HS CODE'!P324</f>
        <v>186619</v>
      </c>
      <c r="Q274" s="198">
        <f>'BY-HS CODE'!Q324</f>
        <v>261153</v>
      </c>
      <c r="R274" s="151">
        <f>'BY-HS CODE'!R324</f>
        <v>22766</v>
      </c>
      <c r="S274" s="151">
        <f>'BY-HS CODE'!S324</f>
        <v>19469</v>
      </c>
      <c r="T274" s="435">
        <f t="shared" si="74"/>
        <v>-0.14482122463322497</v>
      </c>
    </row>
    <row r="275" spans="1:20" s="199" customFormat="1" ht="15" customHeight="1">
      <c r="A275" s="196" t="s">
        <v>443</v>
      </c>
      <c r="B275" s="197" t="s">
        <v>649</v>
      </c>
      <c r="C275" s="198">
        <f>'BY-HS CODE'!C325</f>
        <v>205352</v>
      </c>
      <c r="D275" s="198">
        <f>'BY-HS CODE'!D325</f>
        <v>215388</v>
      </c>
      <c r="E275" s="198">
        <f>'BY-HS CODE'!E325</f>
        <v>215507</v>
      </c>
      <c r="F275" s="198">
        <f>'BY-HS CODE'!F325</f>
        <v>185892</v>
      </c>
      <c r="G275" s="198">
        <f>'BY-HS CODE'!G325</f>
        <v>238801</v>
      </c>
      <c r="H275" s="198">
        <f>'BY-HS CODE'!H325</f>
        <v>354196</v>
      </c>
      <c r="I275" s="151">
        <f>'BY-HS CODE'!I325</f>
        <v>26237</v>
      </c>
      <c r="J275" s="151">
        <f>'BY-HS CODE'!J325</f>
        <v>29104</v>
      </c>
      <c r="K275" s="435">
        <f t="shared" si="73"/>
        <v>0.10927316385257461</v>
      </c>
      <c r="L275" s="198">
        <f>'BY-HS CODE'!L325</f>
        <v>9369</v>
      </c>
      <c r="M275" s="198">
        <f>'BY-HS CODE'!M325</f>
        <v>11902</v>
      </c>
      <c r="N275" s="198">
        <f>'BY-HS CODE'!N325</f>
        <v>13352</v>
      </c>
      <c r="O275" s="198">
        <f>'BY-HS CODE'!O325</f>
        <v>9222</v>
      </c>
      <c r="P275" s="198">
        <f>'BY-HS CODE'!P325</f>
        <v>13511</v>
      </c>
      <c r="Q275" s="198">
        <f>'BY-HS CODE'!Q325</f>
        <v>27857</v>
      </c>
      <c r="R275" s="151">
        <f>'BY-HS CODE'!R325</f>
        <v>2119</v>
      </c>
      <c r="S275" s="151">
        <f>'BY-HS CODE'!S325</f>
        <v>3548</v>
      </c>
      <c r="T275" s="435">
        <f t="shared" si="74"/>
        <v>0.67437470504955166</v>
      </c>
    </row>
    <row r="276" spans="1:20" s="199" customFormat="1" ht="15" customHeight="1">
      <c r="A276" s="196" t="s">
        <v>445</v>
      </c>
      <c r="B276" s="197" t="s">
        <v>446</v>
      </c>
      <c r="C276" s="198">
        <f>'BY-HS CODE'!C326</f>
        <v>7000</v>
      </c>
      <c r="D276" s="198">
        <f>'BY-HS CODE'!D326</f>
        <v>7380</v>
      </c>
      <c r="E276" s="198">
        <f>'BY-HS CODE'!E326</f>
        <v>8863</v>
      </c>
      <c r="F276" s="198">
        <f>'BY-HS CODE'!F326</f>
        <v>13295</v>
      </c>
      <c r="G276" s="198">
        <f>'BY-HS CODE'!G326</f>
        <v>18922</v>
      </c>
      <c r="H276" s="198">
        <f>'BY-HS CODE'!H326</f>
        <v>18819</v>
      </c>
      <c r="I276" s="151">
        <f>'BY-HS CODE'!I326</f>
        <v>1531</v>
      </c>
      <c r="J276" s="151">
        <f>'BY-HS CODE'!J326</f>
        <v>1831</v>
      </c>
      <c r="K276" s="435">
        <f t="shared" si="73"/>
        <v>0.19595035924232529</v>
      </c>
      <c r="L276" s="198">
        <f>'BY-HS CODE'!L326</f>
        <v>1021</v>
      </c>
      <c r="M276" s="198">
        <f>'BY-HS CODE'!M326</f>
        <v>1108</v>
      </c>
      <c r="N276" s="198">
        <f>'BY-HS CODE'!N326</f>
        <v>1797</v>
      </c>
      <c r="O276" s="198">
        <f>'BY-HS CODE'!O326</f>
        <v>3534</v>
      </c>
      <c r="P276" s="198">
        <f>'BY-HS CODE'!P326</f>
        <v>3917</v>
      </c>
      <c r="Q276" s="198">
        <f>'BY-HS CODE'!Q326</f>
        <v>4256</v>
      </c>
      <c r="R276" s="151">
        <f>'BY-HS CODE'!R326</f>
        <v>358</v>
      </c>
      <c r="S276" s="151">
        <f>'BY-HS CODE'!S326</f>
        <v>166</v>
      </c>
      <c r="T276" s="435">
        <f t="shared" si="74"/>
        <v>-0.53631284916201116</v>
      </c>
    </row>
    <row r="277" spans="1:20" s="199" customFormat="1" ht="15" customHeight="1">
      <c r="A277" s="196" t="s">
        <v>471</v>
      </c>
      <c r="B277" s="197" t="s">
        <v>650</v>
      </c>
      <c r="C277" s="198">
        <f>'BY-HS CODE'!C347</f>
        <v>56301</v>
      </c>
      <c r="D277" s="198">
        <f>'BY-HS CODE'!D347</f>
        <v>84087</v>
      </c>
      <c r="E277" s="198">
        <f>'BY-HS CODE'!E347</f>
        <v>56656</v>
      </c>
      <c r="F277" s="198">
        <f>'BY-HS CODE'!F347</f>
        <v>75907</v>
      </c>
      <c r="G277" s="198">
        <f>'BY-HS CODE'!G347</f>
        <v>63270</v>
      </c>
      <c r="H277" s="198">
        <f>'BY-HS CODE'!H347</f>
        <v>70638</v>
      </c>
      <c r="I277" s="151">
        <f>'BY-HS CODE'!I347</f>
        <v>4110</v>
      </c>
      <c r="J277" s="151">
        <f>'BY-HS CODE'!J347</f>
        <v>1332</v>
      </c>
      <c r="K277" s="435">
        <f t="shared" si="73"/>
        <v>-0.67591240875912406</v>
      </c>
      <c r="L277" s="198">
        <f>'BY-HS CODE'!L347</f>
        <v>61</v>
      </c>
      <c r="M277" s="198">
        <f>'BY-HS CODE'!M347</f>
        <v>94</v>
      </c>
      <c r="N277" s="198">
        <f>'BY-HS CODE'!N347</f>
        <v>82</v>
      </c>
      <c r="O277" s="198">
        <f>'BY-HS CODE'!O347</f>
        <v>96</v>
      </c>
      <c r="P277" s="198">
        <f>'BY-HS CODE'!P347</f>
        <v>83</v>
      </c>
      <c r="Q277" s="198">
        <f>'BY-HS CODE'!Q347</f>
        <v>173</v>
      </c>
      <c r="R277" s="151">
        <f>'BY-HS CODE'!R347</f>
        <v>4</v>
      </c>
      <c r="S277" s="151">
        <f>'BY-HS CODE'!S347</f>
        <v>23</v>
      </c>
      <c r="T277" s="435">
        <f t="shared" si="74"/>
        <v>4.75</v>
      </c>
    </row>
    <row r="278" spans="1:20" s="199" customFormat="1" ht="15" customHeight="1">
      <c r="A278" s="196" t="s">
        <v>473</v>
      </c>
      <c r="B278" s="197" t="s">
        <v>651</v>
      </c>
      <c r="C278" s="198">
        <f>'BY-HS CODE'!C348</f>
        <v>141045</v>
      </c>
      <c r="D278" s="198">
        <f>'BY-HS CODE'!D348</f>
        <v>275350</v>
      </c>
      <c r="E278" s="198">
        <f>'BY-HS CODE'!E348</f>
        <v>103932</v>
      </c>
      <c r="F278" s="198">
        <f>'BY-HS CODE'!F348</f>
        <v>96218</v>
      </c>
      <c r="G278" s="198">
        <f>'BY-HS CODE'!G348</f>
        <v>93163</v>
      </c>
      <c r="H278" s="198">
        <f>'BY-HS CODE'!H348</f>
        <v>84164</v>
      </c>
      <c r="I278" s="151">
        <f>'BY-HS CODE'!I348</f>
        <v>6910</v>
      </c>
      <c r="J278" s="151">
        <f>'BY-HS CODE'!J348</f>
        <v>8274</v>
      </c>
      <c r="K278" s="435">
        <f t="shared" si="73"/>
        <v>0.19739507959479016</v>
      </c>
      <c r="L278" s="198">
        <f>'BY-HS CODE'!L348</f>
        <v>2748</v>
      </c>
      <c r="M278" s="198">
        <f>'BY-HS CODE'!M348</f>
        <v>3235</v>
      </c>
      <c r="N278" s="198">
        <f>'BY-HS CODE'!N348</f>
        <v>9978</v>
      </c>
      <c r="O278" s="198">
        <f>'BY-HS CODE'!O348</f>
        <v>9487</v>
      </c>
      <c r="P278" s="198">
        <f>'BY-HS CODE'!P348</f>
        <v>4997</v>
      </c>
      <c r="Q278" s="198">
        <f>'BY-HS CODE'!Q348</f>
        <v>5267</v>
      </c>
      <c r="R278" s="151">
        <f>'BY-HS CODE'!R348</f>
        <v>473</v>
      </c>
      <c r="S278" s="151">
        <f>'BY-HS CODE'!S348</f>
        <v>392</v>
      </c>
      <c r="T278" s="435">
        <f t="shared" si="74"/>
        <v>-0.17124735729386892</v>
      </c>
    </row>
    <row r="279" spans="1:20" s="199" customFormat="1" ht="15" customHeight="1">
      <c r="A279" s="193"/>
      <c r="B279" s="197"/>
      <c r="C279" s="200"/>
      <c r="D279" s="200"/>
      <c r="E279" s="200"/>
      <c r="F279" s="200"/>
      <c r="G279" s="200"/>
      <c r="H279" s="200"/>
      <c r="I279" s="126"/>
      <c r="J279" s="126"/>
      <c r="K279" s="435"/>
      <c r="L279" s="200"/>
      <c r="M279" s="200"/>
      <c r="N279" s="200"/>
      <c r="O279" s="200"/>
      <c r="P279" s="200"/>
      <c r="Q279" s="200"/>
      <c r="R279" s="126"/>
      <c r="S279" s="126"/>
      <c r="T279" s="435"/>
    </row>
    <row r="280" spans="1:20" s="205" customFormat="1" ht="15" customHeight="1">
      <c r="A280" s="218" t="s">
        <v>652</v>
      </c>
      <c r="B280" s="219"/>
      <c r="C280" s="220">
        <f t="shared" ref="C280:J280" si="75">SUM(C192:C278)</f>
        <v>12725059</v>
      </c>
      <c r="D280" s="220">
        <f t="shared" si="75"/>
        <v>14426931</v>
      </c>
      <c r="E280" s="220">
        <f t="shared" si="75"/>
        <v>14565692</v>
      </c>
      <c r="F280" s="220">
        <f t="shared" ref="F280:H280" si="76">SUM(F192:F278)</f>
        <v>14672902</v>
      </c>
      <c r="G280" s="220">
        <f t="shared" si="76"/>
        <v>17111177</v>
      </c>
      <c r="H280" s="220">
        <f t="shared" si="76"/>
        <v>19274448</v>
      </c>
      <c r="I280" s="221">
        <f t="shared" si="75"/>
        <v>1723674</v>
      </c>
      <c r="J280" s="221">
        <f t="shared" si="75"/>
        <v>1688971</v>
      </c>
      <c r="K280" s="439">
        <f>(J280-I280)/I280</f>
        <v>-2.0133157430001266E-2</v>
      </c>
      <c r="L280" s="220">
        <f t="shared" ref="L280:S280" si="77">SUM(L192:L278)</f>
        <v>4239037</v>
      </c>
      <c r="M280" s="220">
        <f t="shared" si="77"/>
        <v>5076500</v>
      </c>
      <c r="N280" s="220">
        <f t="shared" si="77"/>
        <v>5391235</v>
      </c>
      <c r="O280" s="220">
        <f t="shared" ref="O280:P280" si="78">SUM(O192:O278)</f>
        <v>5425643</v>
      </c>
      <c r="P280" s="220">
        <f t="shared" si="78"/>
        <v>6249584</v>
      </c>
      <c r="Q280" s="220">
        <f t="shared" ref="Q280" si="79">SUM(Q192:Q278)</f>
        <v>6659355</v>
      </c>
      <c r="R280" s="221">
        <f t="shared" si="77"/>
        <v>599267</v>
      </c>
      <c r="S280" s="221">
        <f t="shared" si="77"/>
        <v>576025</v>
      </c>
      <c r="T280" s="439">
        <f>(S280-R280)/R280</f>
        <v>-3.878404784511745E-2</v>
      </c>
    </row>
    <row r="281" spans="1:20" s="161" customFormat="1" ht="15" customHeight="1">
      <c r="A281" s="156"/>
      <c r="B281" s="133" t="s">
        <v>28</v>
      </c>
      <c r="C281" s="206"/>
      <c r="D281" s="206">
        <f>(D280-C280)/C280</f>
        <v>0.13374177675718438</v>
      </c>
      <c r="E281" s="206">
        <f>(E280-D280)/D280</f>
        <v>9.6181925317311082E-3</v>
      </c>
      <c r="F281" s="206">
        <f>(F280-E280)/E280</f>
        <v>7.3604467264583107E-3</v>
      </c>
      <c r="G281" s="206">
        <f t="shared" ref="G281:H281" si="80">(G280-F280)/F280</f>
        <v>0.16617537553239298</v>
      </c>
      <c r="H281" s="206">
        <f t="shared" si="80"/>
        <v>0.12642444175523401</v>
      </c>
      <c r="I281" s="207"/>
      <c r="J281" s="207"/>
      <c r="K281" s="433"/>
      <c r="L281" s="206"/>
      <c r="M281" s="206">
        <f>(M280-L280)/L280</f>
        <v>0.197559728778022</v>
      </c>
      <c r="N281" s="206">
        <f>(N280-M280)/M280</f>
        <v>6.1998424111100167E-2</v>
      </c>
      <c r="O281" s="206">
        <f>(O280-N280)/N280</f>
        <v>6.3822111260221455E-3</v>
      </c>
      <c r="P281" s="206">
        <f>(P280-O280)/O280</f>
        <v>0.15186052602428873</v>
      </c>
      <c r="Q281" s="206">
        <f>(Q280-P280)/P280</f>
        <v>6.5567724187721929E-2</v>
      </c>
      <c r="R281" s="207"/>
      <c r="S281" s="207"/>
      <c r="T281" s="433"/>
    </row>
    <row r="282" spans="1:20" s="154" customFormat="1" ht="15" customHeight="1">
      <c r="A282" s="193"/>
      <c r="B282" s="150" t="s">
        <v>587</v>
      </c>
      <c r="C282" s="209">
        <f t="shared" ref="C282:J282" si="81">C280/C327</f>
        <v>0.37817122592438662</v>
      </c>
      <c r="D282" s="209">
        <f>D280/D327</f>
        <v>0.38954132565324562</v>
      </c>
      <c r="E282" s="209">
        <f>E280/E327</f>
        <v>0.40413057594624768</v>
      </c>
      <c r="F282" s="209">
        <f>F280/F327</f>
        <v>0.40762311714393773</v>
      </c>
      <c r="G282" s="209">
        <f t="shared" ref="G282:H282" si="82">G280/G327</f>
        <v>0.39590633245986961</v>
      </c>
      <c r="H282" s="209">
        <f t="shared" si="82"/>
        <v>0.38427604645800184</v>
      </c>
      <c r="I282" s="210">
        <f t="shared" si="81"/>
        <v>0.42452389654632272</v>
      </c>
      <c r="J282" s="210">
        <f t="shared" si="81"/>
        <v>0.41078842816612288</v>
      </c>
      <c r="K282" s="437"/>
      <c r="L282" s="209">
        <f t="shared" ref="L282:S282" si="83">L280/L327</f>
        <v>0.53726262077688836</v>
      </c>
      <c r="M282" s="209">
        <f>M280/M327</f>
        <v>0.5406066807122526</v>
      </c>
      <c r="N282" s="209">
        <f>N280/N327</f>
        <v>0.60340981638158819</v>
      </c>
      <c r="O282" s="209">
        <f>O280/O327</f>
        <v>0.61817177738244788</v>
      </c>
      <c r="P282" s="209">
        <f>P280/P327</f>
        <v>0.61462229683414027</v>
      </c>
      <c r="Q282" s="209">
        <f>Q280/Q327</f>
        <v>0.6317017502204767</v>
      </c>
      <c r="R282" s="210">
        <f t="shared" si="83"/>
        <v>0.66508958616342151</v>
      </c>
      <c r="S282" s="210">
        <f t="shared" si="83"/>
        <v>0.67142432525366735</v>
      </c>
      <c r="T282" s="437"/>
    </row>
    <row r="283" spans="1:20" s="170" customFormat="1" ht="15" customHeight="1">
      <c r="A283" s="211"/>
      <c r="B283" s="212" t="s">
        <v>29</v>
      </c>
      <c r="C283" s="213"/>
      <c r="D283" s="213"/>
      <c r="E283" s="213"/>
      <c r="F283" s="213"/>
      <c r="G283" s="213"/>
      <c r="H283" s="213"/>
      <c r="I283" s="214"/>
      <c r="J283" s="214"/>
      <c r="K283" s="433"/>
      <c r="L283" s="215">
        <f t="shared" ref="L283:S283" si="84">L280/C280</f>
        <v>0.33312513521548309</v>
      </c>
      <c r="M283" s="215">
        <f t="shared" si="84"/>
        <v>0.35187663959853971</v>
      </c>
      <c r="N283" s="215">
        <f t="shared" si="84"/>
        <v>0.37013243174440325</v>
      </c>
      <c r="O283" s="215">
        <f t="shared" si="84"/>
        <v>0.36977300059661</v>
      </c>
      <c r="P283" s="215">
        <f t="shared" si="84"/>
        <v>0.36523402218327822</v>
      </c>
      <c r="Q283" s="215">
        <f t="shared" si="84"/>
        <v>0.34550172331783507</v>
      </c>
      <c r="R283" s="216">
        <f t="shared" si="84"/>
        <v>0.34766841061592851</v>
      </c>
      <c r="S283" s="216">
        <f t="shared" si="84"/>
        <v>0.34105085285656178</v>
      </c>
      <c r="T283" s="433"/>
    </row>
    <row r="284" spans="1:20" s="199" customFormat="1" ht="15" customHeight="1">
      <c r="A284" s="193"/>
      <c r="B284" s="197"/>
      <c r="C284" s="209"/>
      <c r="D284" s="209"/>
      <c r="E284" s="209"/>
      <c r="F284" s="209"/>
      <c r="G284" s="209"/>
      <c r="H284" s="209"/>
      <c r="I284" s="210"/>
      <c r="J284" s="210"/>
      <c r="K284" s="438"/>
      <c r="L284" s="209"/>
      <c r="M284" s="209"/>
      <c r="N284" s="209"/>
      <c r="O284" s="209"/>
      <c r="P284" s="209"/>
      <c r="Q284" s="209"/>
      <c r="R284" s="210"/>
      <c r="S284" s="210"/>
      <c r="T284" s="438"/>
    </row>
    <row r="285" spans="1:20" s="199" customFormat="1" ht="15" customHeight="1">
      <c r="A285" s="193" t="s">
        <v>653</v>
      </c>
      <c r="B285" s="150"/>
      <c r="C285" s="200"/>
      <c r="D285" s="200"/>
      <c r="E285" s="200"/>
      <c r="F285" s="200"/>
      <c r="G285" s="200"/>
      <c r="H285" s="200"/>
      <c r="I285" s="126"/>
      <c r="J285" s="126"/>
      <c r="K285" s="438"/>
      <c r="L285" s="200"/>
      <c r="M285" s="200"/>
      <c r="N285" s="200"/>
      <c r="O285" s="200"/>
      <c r="P285" s="200"/>
      <c r="Q285" s="200"/>
      <c r="R285" s="126"/>
      <c r="S285" s="126"/>
      <c r="T285" s="438"/>
    </row>
    <row r="286" spans="1:20" s="199" customFormat="1" ht="15" customHeight="1">
      <c r="A286" s="193"/>
      <c r="B286" s="150"/>
      <c r="C286" s="200"/>
      <c r="D286" s="200"/>
      <c r="E286" s="200"/>
      <c r="F286" s="200"/>
      <c r="G286" s="200"/>
      <c r="H286" s="200"/>
      <c r="I286" s="126"/>
      <c r="J286" s="126"/>
      <c r="K286" s="438"/>
      <c r="L286" s="200"/>
      <c r="M286" s="200"/>
      <c r="N286" s="200"/>
      <c r="O286" s="200"/>
      <c r="P286" s="200"/>
      <c r="Q286" s="200"/>
      <c r="R286" s="126"/>
      <c r="S286" s="126"/>
      <c r="T286" s="435" t="s">
        <v>380</v>
      </c>
    </row>
    <row r="287" spans="1:20" s="199" customFormat="1" ht="15" customHeight="1">
      <c r="A287" s="193" t="s">
        <v>512</v>
      </c>
      <c r="B287" s="197"/>
      <c r="C287" s="198"/>
      <c r="D287" s="198"/>
      <c r="E287" s="198"/>
      <c r="F287" s="198"/>
      <c r="G287" s="198"/>
      <c r="H287" s="198"/>
      <c r="I287" s="151"/>
      <c r="J287" s="151"/>
      <c r="K287" s="435" t="s">
        <v>380</v>
      </c>
      <c r="L287" s="198"/>
      <c r="M287" s="198"/>
      <c r="N287" s="198"/>
      <c r="O287" s="198"/>
      <c r="P287" s="198"/>
      <c r="Q287" s="198"/>
      <c r="R287" s="151"/>
      <c r="S287" s="151"/>
      <c r="T287" s="435" t="s">
        <v>380</v>
      </c>
    </row>
    <row r="288" spans="1:20" s="199" customFormat="1" ht="15" customHeight="1">
      <c r="A288" s="196" t="s">
        <v>513</v>
      </c>
      <c r="B288" s="197" t="s">
        <v>654</v>
      </c>
      <c r="C288" s="198">
        <f>'BY-HS CODE'!C395</f>
        <v>368634</v>
      </c>
      <c r="D288" s="198">
        <f>'BY-HS CODE'!D395</f>
        <v>622110</v>
      </c>
      <c r="E288" s="198">
        <f>'BY-HS CODE'!E395</f>
        <v>472534</v>
      </c>
      <c r="F288" s="198">
        <f>'BY-HS CODE'!F395</f>
        <v>429966</v>
      </c>
      <c r="G288" s="198">
        <f>'BY-HS CODE'!G395</f>
        <v>554059</v>
      </c>
      <c r="H288" s="198">
        <f>'BY-HS CODE'!H395</f>
        <v>871449</v>
      </c>
      <c r="I288" s="151">
        <f>'BY-HS CODE'!I395</f>
        <v>58472</v>
      </c>
      <c r="J288" s="151">
        <f>'BY-HS CODE'!J395</f>
        <v>86922</v>
      </c>
      <c r="K288" s="435">
        <f t="shared" ref="K288:K300" si="85">IF(I288&gt;0,(J288-I288)/I288,"n/a ")</f>
        <v>0.48655766862771926</v>
      </c>
      <c r="L288" s="198">
        <f>'BY-HS CODE'!L395</f>
        <v>2071</v>
      </c>
      <c r="M288" s="198">
        <f>'BY-HS CODE'!M395</f>
        <v>2833</v>
      </c>
      <c r="N288" s="198">
        <f>'BY-HS CODE'!N395</f>
        <v>1595</v>
      </c>
      <c r="O288" s="198">
        <f>'BY-HS CODE'!O395</f>
        <v>561</v>
      </c>
      <c r="P288" s="198">
        <f>'BY-HS CODE'!P395</f>
        <v>642</v>
      </c>
      <c r="Q288" s="198">
        <f>'BY-HS CODE'!Q395</f>
        <v>639</v>
      </c>
      <c r="R288" s="151">
        <f>'BY-HS CODE'!R395</f>
        <v>26</v>
      </c>
      <c r="S288" s="151">
        <f>'BY-HS CODE'!S395</f>
        <v>130</v>
      </c>
      <c r="T288" s="435">
        <f t="shared" ref="T288:T300" si="86">IF(R288&gt;0,(S288-R288)/R288,"n/a ")</f>
        <v>4</v>
      </c>
    </row>
    <row r="289" spans="1:20" s="199" customFormat="1" ht="15" customHeight="1">
      <c r="A289" s="196" t="s">
        <v>515</v>
      </c>
      <c r="B289" s="197" t="s">
        <v>516</v>
      </c>
      <c r="C289" s="198">
        <f>'BY-HS CODE'!C396</f>
        <v>110314</v>
      </c>
      <c r="D289" s="198">
        <f>'BY-HS CODE'!D396</f>
        <v>125425</v>
      </c>
      <c r="E289" s="198">
        <f>'BY-HS CODE'!E396</f>
        <v>113697</v>
      </c>
      <c r="F289" s="198">
        <f>'BY-HS CODE'!F396</f>
        <v>94288</v>
      </c>
      <c r="G289" s="198">
        <f>'BY-HS CODE'!G396</f>
        <v>88874</v>
      </c>
      <c r="H289" s="198">
        <f>'BY-HS CODE'!H396</f>
        <v>120972</v>
      </c>
      <c r="I289" s="151">
        <f>'BY-HS CODE'!I396</f>
        <v>10682</v>
      </c>
      <c r="J289" s="151">
        <f>'BY-HS CODE'!J396</f>
        <v>14421</v>
      </c>
      <c r="K289" s="435">
        <f t="shared" si="85"/>
        <v>0.35002808462834673</v>
      </c>
      <c r="L289" s="198">
        <f>'BY-HS CODE'!L396</f>
        <v>1366</v>
      </c>
      <c r="M289" s="198">
        <f>'BY-HS CODE'!M396</f>
        <v>946</v>
      </c>
      <c r="N289" s="198">
        <f>'BY-HS CODE'!N396</f>
        <v>1007</v>
      </c>
      <c r="O289" s="198">
        <f>'BY-HS CODE'!O396</f>
        <v>491</v>
      </c>
      <c r="P289" s="198">
        <f>'BY-HS CODE'!P396</f>
        <v>67</v>
      </c>
      <c r="Q289" s="198">
        <f>'BY-HS CODE'!Q396</f>
        <v>3</v>
      </c>
      <c r="R289" s="151">
        <f>'BY-HS CODE'!R396</f>
        <v>0</v>
      </c>
      <c r="S289" s="151">
        <f>'BY-HS CODE'!S396</f>
        <v>0</v>
      </c>
      <c r="T289" s="435" t="str">
        <f t="shared" si="86"/>
        <v xml:space="preserve">n/a </v>
      </c>
    </row>
    <row r="290" spans="1:20" s="199" customFormat="1" ht="15" customHeight="1">
      <c r="A290" s="196" t="s">
        <v>517</v>
      </c>
      <c r="B290" s="197" t="s">
        <v>518</v>
      </c>
      <c r="C290" s="198">
        <f>'BY-HS CODE'!C397</f>
        <v>586155</v>
      </c>
      <c r="D290" s="198">
        <f>'BY-HS CODE'!D397</f>
        <v>515979</v>
      </c>
      <c r="E290" s="198">
        <f>'BY-HS CODE'!E397</f>
        <v>406590</v>
      </c>
      <c r="F290" s="198">
        <f>'BY-HS CODE'!F397</f>
        <v>368907</v>
      </c>
      <c r="G290" s="198">
        <f>'BY-HS CODE'!G397</f>
        <v>528188</v>
      </c>
      <c r="H290" s="198">
        <f>'BY-HS CODE'!H397</f>
        <v>452581</v>
      </c>
      <c r="I290" s="151">
        <f>'BY-HS CODE'!I397</f>
        <v>35175</v>
      </c>
      <c r="J290" s="151">
        <f>'BY-HS CODE'!J397</f>
        <v>27392</v>
      </c>
      <c r="K290" s="435">
        <f t="shared" si="85"/>
        <v>-0.22126510305614783</v>
      </c>
      <c r="L290" s="198">
        <f>'BY-HS CODE'!L397</f>
        <v>81011</v>
      </c>
      <c r="M290" s="198">
        <f>'BY-HS CODE'!M397</f>
        <v>72642</v>
      </c>
      <c r="N290" s="198">
        <f>'BY-HS CODE'!N397</f>
        <v>59616</v>
      </c>
      <c r="O290" s="198">
        <f>'BY-HS CODE'!O397</f>
        <v>52082</v>
      </c>
      <c r="P290" s="198">
        <f>'BY-HS CODE'!P397</f>
        <v>75954</v>
      </c>
      <c r="Q290" s="198">
        <f>'BY-HS CODE'!Q397</f>
        <v>57849</v>
      </c>
      <c r="R290" s="151">
        <f>'BY-HS CODE'!R397</f>
        <v>4420</v>
      </c>
      <c r="S290" s="151">
        <f>'BY-HS CODE'!S397</f>
        <v>5790</v>
      </c>
      <c r="T290" s="435">
        <f t="shared" si="86"/>
        <v>0.30995475113122173</v>
      </c>
    </row>
    <row r="291" spans="1:20" s="199" customFormat="1" ht="15" customHeight="1">
      <c r="A291" s="196" t="s">
        <v>519</v>
      </c>
      <c r="B291" s="197" t="s">
        <v>655</v>
      </c>
      <c r="C291" s="198">
        <f>'BY-HS CODE'!C398</f>
        <v>1063</v>
      </c>
      <c r="D291" s="198">
        <f>'BY-HS CODE'!D398</f>
        <v>952</v>
      </c>
      <c r="E291" s="198">
        <f>'BY-HS CODE'!E398</f>
        <v>1154</v>
      </c>
      <c r="F291" s="198">
        <f>'BY-HS CODE'!F398</f>
        <v>594</v>
      </c>
      <c r="G291" s="198">
        <f>'BY-HS CODE'!G398</f>
        <v>582</v>
      </c>
      <c r="H291" s="198">
        <f>'BY-HS CODE'!H398</f>
        <v>731</v>
      </c>
      <c r="I291" s="151">
        <f>'BY-HS CODE'!I398</f>
        <v>81</v>
      </c>
      <c r="J291" s="151">
        <f>'BY-HS CODE'!J398</f>
        <v>48</v>
      </c>
      <c r="K291" s="435">
        <f t="shared" si="85"/>
        <v>-0.40740740740740738</v>
      </c>
      <c r="L291" s="198">
        <f>'BY-HS CODE'!L398</f>
        <v>1</v>
      </c>
      <c r="M291" s="198">
        <f>'BY-HS CODE'!M398</f>
        <v>0</v>
      </c>
      <c r="N291" s="198">
        <f>'BY-HS CODE'!N398</f>
        <v>0</v>
      </c>
      <c r="O291" s="198">
        <f>'BY-HS CODE'!O398</f>
        <v>1</v>
      </c>
      <c r="P291" s="198">
        <f>'BY-HS CODE'!P398</f>
        <v>0</v>
      </c>
      <c r="Q291" s="198">
        <f>'BY-HS CODE'!Q398</f>
        <v>0</v>
      </c>
      <c r="R291" s="151">
        <f>'BY-HS CODE'!R398</f>
        <v>0</v>
      </c>
      <c r="S291" s="151">
        <f>'BY-HS CODE'!S398</f>
        <v>0</v>
      </c>
      <c r="T291" s="435" t="str">
        <f t="shared" si="86"/>
        <v xml:space="preserve">n/a </v>
      </c>
    </row>
    <row r="292" spans="1:20" s="199" customFormat="1" ht="15" customHeight="1">
      <c r="A292" s="196" t="s">
        <v>521</v>
      </c>
      <c r="B292" s="197" t="s">
        <v>522</v>
      </c>
      <c r="C292" s="198">
        <f>'BY-HS CODE'!C399</f>
        <v>10086</v>
      </c>
      <c r="D292" s="198">
        <f>'BY-HS CODE'!D399</f>
        <v>9846</v>
      </c>
      <c r="E292" s="198">
        <f>'BY-HS CODE'!E399</f>
        <v>10980</v>
      </c>
      <c r="F292" s="198">
        <f>'BY-HS CODE'!F399</f>
        <v>9879</v>
      </c>
      <c r="G292" s="198">
        <f>'BY-HS CODE'!G399</f>
        <v>8108</v>
      </c>
      <c r="H292" s="198">
        <f>'BY-HS CODE'!H399</f>
        <v>10487</v>
      </c>
      <c r="I292" s="151">
        <f>'BY-HS CODE'!I399</f>
        <v>885</v>
      </c>
      <c r="J292" s="151">
        <f>'BY-HS CODE'!J399</f>
        <v>945</v>
      </c>
      <c r="K292" s="435">
        <f t="shared" si="85"/>
        <v>6.7796610169491525E-2</v>
      </c>
      <c r="L292" s="198">
        <f>'BY-HS CODE'!L399</f>
        <v>438</v>
      </c>
      <c r="M292" s="198">
        <f>'BY-HS CODE'!M399</f>
        <v>368</v>
      </c>
      <c r="N292" s="198">
        <f>'BY-HS CODE'!N399</f>
        <v>426</v>
      </c>
      <c r="O292" s="198">
        <f>'BY-HS CODE'!O399</f>
        <v>226</v>
      </c>
      <c r="P292" s="198">
        <f>'BY-HS CODE'!P399</f>
        <v>223</v>
      </c>
      <c r="Q292" s="198">
        <f>'BY-HS CODE'!Q399</f>
        <v>209</v>
      </c>
      <c r="R292" s="151">
        <f>'BY-HS CODE'!R399</f>
        <v>0</v>
      </c>
      <c r="S292" s="151">
        <f>'BY-HS CODE'!S399</f>
        <v>74</v>
      </c>
      <c r="T292" s="435" t="str">
        <f t="shared" si="86"/>
        <v xml:space="preserve">n/a </v>
      </c>
    </row>
    <row r="293" spans="1:20" s="199" customFormat="1" ht="15" customHeight="1">
      <c r="A293" s="196" t="s">
        <v>523</v>
      </c>
      <c r="B293" s="197" t="s">
        <v>524</v>
      </c>
      <c r="C293" s="198">
        <f>'BY-HS CODE'!C400</f>
        <v>1531</v>
      </c>
      <c r="D293" s="198">
        <f>'BY-HS CODE'!D400</f>
        <v>1398</v>
      </c>
      <c r="E293" s="198">
        <f>'BY-HS CODE'!E400</f>
        <v>550</v>
      </c>
      <c r="F293" s="198">
        <f>'BY-HS CODE'!F400</f>
        <v>1016</v>
      </c>
      <c r="G293" s="198">
        <f>'BY-HS CODE'!G400</f>
        <v>257</v>
      </c>
      <c r="H293" s="198">
        <f>'BY-HS CODE'!H400</f>
        <v>1520</v>
      </c>
      <c r="I293" s="151">
        <f>'BY-HS CODE'!I400</f>
        <v>77</v>
      </c>
      <c r="J293" s="151">
        <f>'BY-HS CODE'!J400</f>
        <v>227</v>
      </c>
      <c r="K293" s="435">
        <f t="shared" si="85"/>
        <v>1.948051948051948</v>
      </c>
      <c r="L293" s="198">
        <f>'BY-HS CODE'!L400</f>
        <v>6</v>
      </c>
      <c r="M293" s="198">
        <f>'BY-HS CODE'!M400</f>
        <v>0</v>
      </c>
      <c r="N293" s="198">
        <f>'BY-HS CODE'!N400</f>
        <v>5</v>
      </c>
      <c r="O293" s="198">
        <f>'BY-HS CODE'!O400</f>
        <v>0</v>
      </c>
      <c r="P293" s="198">
        <f>'BY-HS CODE'!P400</f>
        <v>0</v>
      </c>
      <c r="Q293" s="198">
        <f>'BY-HS CODE'!Q400</f>
        <v>0</v>
      </c>
      <c r="R293" s="151">
        <f>'BY-HS CODE'!R400</f>
        <v>0</v>
      </c>
      <c r="S293" s="151">
        <f>'BY-HS CODE'!S400</f>
        <v>0</v>
      </c>
      <c r="T293" s="435" t="str">
        <f t="shared" si="86"/>
        <v xml:space="preserve">n/a </v>
      </c>
    </row>
    <row r="294" spans="1:20" s="199" customFormat="1" ht="15" customHeight="1">
      <c r="A294" s="196" t="s">
        <v>525</v>
      </c>
      <c r="B294" s="197" t="s">
        <v>526</v>
      </c>
      <c r="C294" s="198">
        <f>'BY-HS CODE'!C401</f>
        <v>709256</v>
      </c>
      <c r="D294" s="198">
        <f>'BY-HS CODE'!D401</f>
        <v>724652</v>
      </c>
      <c r="E294" s="198">
        <f>'BY-HS CODE'!E401</f>
        <v>626527</v>
      </c>
      <c r="F294" s="198">
        <f>'BY-HS CODE'!F401</f>
        <v>575831</v>
      </c>
      <c r="G294" s="198">
        <f>'BY-HS CODE'!G401</f>
        <v>852301</v>
      </c>
      <c r="H294" s="198">
        <f>'BY-HS CODE'!H401</f>
        <v>680001</v>
      </c>
      <c r="I294" s="151">
        <f>'BY-HS CODE'!I401</f>
        <v>55387</v>
      </c>
      <c r="J294" s="151">
        <f>'BY-HS CODE'!J401</f>
        <v>41220</v>
      </c>
      <c r="K294" s="435">
        <f t="shared" si="85"/>
        <v>-0.25578204271760524</v>
      </c>
      <c r="L294" s="198">
        <f>'BY-HS CODE'!L401</f>
        <v>19567</v>
      </c>
      <c r="M294" s="198">
        <f>'BY-HS CODE'!M401</f>
        <v>21253</v>
      </c>
      <c r="N294" s="198">
        <f>'BY-HS CODE'!N401</f>
        <v>17891</v>
      </c>
      <c r="O294" s="198">
        <f>'BY-HS CODE'!O401</f>
        <v>19094</v>
      </c>
      <c r="P294" s="198">
        <f>'BY-HS CODE'!P401</f>
        <v>32169</v>
      </c>
      <c r="Q294" s="198">
        <f>'BY-HS CODE'!Q401</f>
        <v>28406</v>
      </c>
      <c r="R294" s="151">
        <f>'BY-HS CODE'!R401</f>
        <v>2569</v>
      </c>
      <c r="S294" s="151">
        <f>'BY-HS CODE'!S401</f>
        <v>1136</v>
      </c>
      <c r="T294" s="435">
        <f t="shared" si="86"/>
        <v>-0.55780459322693654</v>
      </c>
    </row>
    <row r="295" spans="1:20" s="199" customFormat="1" ht="15" customHeight="1">
      <c r="A295" s="196" t="s">
        <v>527</v>
      </c>
      <c r="B295" s="197" t="s">
        <v>528</v>
      </c>
      <c r="C295" s="198">
        <f>'BY-HS CODE'!C402</f>
        <v>97875</v>
      </c>
      <c r="D295" s="198">
        <f>'BY-HS CODE'!D402</f>
        <v>89766</v>
      </c>
      <c r="E295" s="198">
        <f>'BY-HS CODE'!E402</f>
        <v>65354</v>
      </c>
      <c r="F295" s="198">
        <f>'BY-HS CODE'!F402</f>
        <v>78431</v>
      </c>
      <c r="G295" s="198">
        <f>'BY-HS CODE'!G402</f>
        <v>86935</v>
      </c>
      <c r="H295" s="198">
        <f>'BY-HS CODE'!H402</f>
        <v>97279</v>
      </c>
      <c r="I295" s="151">
        <f>'BY-HS CODE'!I402</f>
        <v>7640</v>
      </c>
      <c r="J295" s="151">
        <f>'BY-HS CODE'!J402</f>
        <v>7469</v>
      </c>
      <c r="K295" s="435">
        <f t="shared" si="85"/>
        <v>-2.238219895287958E-2</v>
      </c>
      <c r="L295" s="198">
        <f>'BY-HS CODE'!L402</f>
        <v>187</v>
      </c>
      <c r="M295" s="198">
        <f>'BY-HS CODE'!M402</f>
        <v>206</v>
      </c>
      <c r="N295" s="198">
        <f>'BY-HS CODE'!N402</f>
        <v>63</v>
      </c>
      <c r="O295" s="198">
        <f>'BY-HS CODE'!O402</f>
        <v>93</v>
      </c>
      <c r="P295" s="198">
        <f>'BY-HS CODE'!P402</f>
        <v>104</v>
      </c>
      <c r="Q295" s="198">
        <f>'BY-HS CODE'!Q402</f>
        <v>99</v>
      </c>
      <c r="R295" s="151">
        <f>'BY-HS CODE'!R402</f>
        <v>1</v>
      </c>
      <c r="S295" s="151">
        <f>'BY-HS CODE'!S402</f>
        <v>1</v>
      </c>
      <c r="T295" s="435">
        <f t="shared" si="86"/>
        <v>0</v>
      </c>
    </row>
    <row r="296" spans="1:20" s="199" customFormat="1" ht="15" customHeight="1">
      <c r="A296" s="196" t="s">
        <v>529</v>
      </c>
      <c r="B296" s="197" t="s">
        <v>530</v>
      </c>
      <c r="C296" s="198">
        <f>'BY-HS CODE'!C403</f>
        <v>183752</v>
      </c>
      <c r="D296" s="198">
        <f>'BY-HS CODE'!D403</f>
        <v>189415</v>
      </c>
      <c r="E296" s="198">
        <f>'BY-HS CODE'!E403</f>
        <v>168918</v>
      </c>
      <c r="F296" s="198">
        <f>'BY-HS CODE'!F403</f>
        <v>159440</v>
      </c>
      <c r="G296" s="198">
        <f>'BY-HS CODE'!G403</f>
        <v>166625</v>
      </c>
      <c r="H296" s="198">
        <f>'BY-HS CODE'!H403</f>
        <v>134886</v>
      </c>
      <c r="I296" s="151">
        <f>'BY-HS CODE'!I403</f>
        <v>11220</v>
      </c>
      <c r="J296" s="151">
        <f>'BY-HS CODE'!J403</f>
        <v>8294</v>
      </c>
      <c r="K296" s="435">
        <f t="shared" si="85"/>
        <v>-0.26078431372549021</v>
      </c>
      <c r="L296" s="198">
        <f>'BY-HS CODE'!L403</f>
        <v>1491</v>
      </c>
      <c r="M296" s="198">
        <f>'BY-HS CODE'!M403</f>
        <v>631</v>
      </c>
      <c r="N296" s="198">
        <f>'BY-HS CODE'!N403</f>
        <v>514</v>
      </c>
      <c r="O296" s="198">
        <f>'BY-HS CODE'!O403</f>
        <v>277</v>
      </c>
      <c r="P296" s="198">
        <f>'BY-HS CODE'!P403</f>
        <v>480</v>
      </c>
      <c r="Q296" s="198">
        <f>'BY-HS CODE'!Q403</f>
        <v>445</v>
      </c>
      <c r="R296" s="151">
        <f>'BY-HS CODE'!R403</f>
        <v>1</v>
      </c>
      <c r="S296" s="151">
        <f>'BY-HS CODE'!S403</f>
        <v>49</v>
      </c>
      <c r="T296" s="435">
        <f t="shared" si="86"/>
        <v>48</v>
      </c>
    </row>
    <row r="297" spans="1:20" s="199" customFormat="1" ht="15" customHeight="1">
      <c r="A297" s="196" t="s">
        <v>531</v>
      </c>
      <c r="B297" s="197" t="s">
        <v>532</v>
      </c>
      <c r="C297" s="198">
        <f>'BY-HS CODE'!C404</f>
        <v>282210</v>
      </c>
      <c r="D297" s="198">
        <f>'BY-HS CODE'!D404</f>
        <v>257669</v>
      </c>
      <c r="E297" s="198">
        <f>'BY-HS CODE'!E404</f>
        <v>173951</v>
      </c>
      <c r="F297" s="198">
        <f>'BY-HS CODE'!F404</f>
        <v>166849</v>
      </c>
      <c r="G297" s="198">
        <f>'BY-HS CODE'!G404</f>
        <v>272654</v>
      </c>
      <c r="H297" s="198">
        <f>'BY-HS CODE'!H404</f>
        <v>237410</v>
      </c>
      <c r="I297" s="151">
        <f>'BY-HS CODE'!I404</f>
        <v>27364</v>
      </c>
      <c r="J297" s="151">
        <f>'BY-HS CODE'!J404</f>
        <v>15190</v>
      </c>
      <c r="K297" s="435">
        <f t="shared" si="85"/>
        <v>-0.44489109779272035</v>
      </c>
      <c r="L297" s="198">
        <f>'BY-HS CODE'!L404</f>
        <v>4822</v>
      </c>
      <c r="M297" s="198">
        <f>'BY-HS CODE'!M404</f>
        <v>5433</v>
      </c>
      <c r="N297" s="198">
        <f>'BY-HS CODE'!N404</f>
        <v>1235</v>
      </c>
      <c r="O297" s="198">
        <f>'BY-HS CODE'!O404</f>
        <v>887</v>
      </c>
      <c r="P297" s="198">
        <f>'BY-HS CODE'!P404</f>
        <v>675</v>
      </c>
      <c r="Q297" s="198">
        <f>'BY-HS CODE'!Q404</f>
        <v>191</v>
      </c>
      <c r="R297" s="151">
        <f>'BY-HS CODE'!R404</f>
        <v>0</v>
      </c>
      <c r="S297" s="151">
        <f>'BY-HS CODE'!S404</f>
        <v>0</v>
      </c>
      <c r="T297" s="435" t="str">
        <f t="shared" si="86"/>
        <v xml:space="preserve">n/a </v>
      </c>
    </row>
    <row r="298" spans="1:20" s="199" customFormat="1" ht="15" customHeight="1">
      <c r="A298" s="196" t="s">
        <v>533</v>
      </c>
      <c r="B298" s="197" t="s">
        <v>534</v>
      </c>
      <c r="C298" s="198">
        <f>'BY-HS CODE'!C405</f>
        <v>55022</v>
      </c>
      <c r="D298" s="198">
        <f>'BY-HS CODE'!D405</f>
        <v>92570</v>
      </c>
      <c r="E298" s="198">
        <f>'BY-HS CODE'!E405</f>
        <v>76190</v>
      </c>
      <c r="F298" s="198">
        <f>'BY-HS CODE'!F405</f>
        <v>55324</v>
      </c>
      <c r="G298" s="198">
        <f>'BY-HS CODE'!G405</f>
        <v>71002</v>
      </c>
      <c r="H298" s="198">
        <f>'BY-HS CODE'!H405</f>
        <v>74519</v>
      </c>
      <c r="I298" s="151">
        <f>'BY-HS CODE'!I405</f>
        <v>8599</v>
      </c>
      <c r="J298" s="151">
        <f>'BY-HS CODE'!J405</f>
        <v>4285</v>
      </c>
      <c r="K298" s="435">
        <f t="shared" si="85"/>
        <v>-0.5016862425863472</v>
      </c>
      <c r="L298" s="198">
        <f>'BY-HS CODE'!L405</f>
        <v>1092</v>
      </c>
      <c r="M298" s="198">
        <f>'BY-HS CODE'!M405</f>
        <v>499</v>
      </c>
      <c r="N298" s="198">
        <f>'BY-HS CODE'!N405</f>
        <v>311</v>
      </c>
      <c r="O298" s="198">
        <f>'BY-HS CODE'!O405</f>
        <v>876</v>
      </c>
      <c r="P298" s="198">
        <f>'BY-HS CODE'!P405</f>
        <v>89</v>
      </c>
      <c r="Q298" s="198">
        <f>'BY-HS CODE'!Q405</f>
        <v>95</v>
      </c>
      <c r="R298" s="151">
        <f>'BY-HS CODE'!R405</f>
        <v>42</v>
      </c>
      <c r="S298" s="151">
        <f>'BY-HS CODE'!S405</f>
        <v>31</v>
      </c>
      <c r="T298" s="435">
        <f t="shared" si="86"/>
        <v>-0.26190476190476192</v>
      </c>
    </row>
    <row r="299" spans="1:20" s="199" customFormat="1" ht="15" customHeight="1">
      <c r="A299" s="196" t="s">
        <v>535</v>
      </c>
      <c r="B299" s="197" t="s">
        <v>536</v>
      </c>
      <c r="C299" s="198">
        <f>'BY-HS CODE'!C406</f>
        <v>778007</v>
      </c>
      <c r="D299" s="198">
        <f>'BY-HS CODE'!D406</f>
        <v>897209</v>
      </c>
      <c r="E299" s="198">
        <f>'BY-HS CODE'!E406</f>
        <v>723392</v>
      </c>
      <c r="F299" s="198">
        <f>'BY-HS CODE'!F406</f>
        <v>716859</v>
      </c>
      <c r="G299" s="198">
        <f>'BY-HS CODE'!G406</f>
        <v>837127</v>
      </c>
      <c r="H299" s="198">
        <f>'BY-HS CODE'!H406</f>
        <v>778401</v>
      </c>
      <c r="I299" s="151">
        <f>'BY-HS CODE'!I406</f>
        <v>72015</v>
      </c>
      <c r="J299" s="151">
        <f>'BY-HS CODE'!J406</f>
        <v>54050</v>
      </c>
      <c r="K299" s="435">
        <f t="shared" si="85"/>
        <v>-0.24946191765604389</v>
      </c>
      <c r="L299" s="198">
        <f>'BY-HS CODE'!L406</f>
        <v>680</v>
      </c>
      <c r="M299" s="198">
        <f>'BY-HS CODE'!M406</f>
        <v>482</v>
      </c>
      <c r="N299" s="198">
        <f>'BY-HS CODE'!N406</f>
        <v>161</v>
      </c>
      <c r="O299" s="198">
        <f>'BY-HS CODE'!O406</f>
        <v>52</v>
      </c>
      <c r="P299" s="198">
        <f>'BY-HS CODE'!P406</f>
        <v>63</v>
      </c>
      <c r="Q299" s="198">
        <f>'BY-HS CODE'!Q406</f>
        <v>66</v>
      </c>
      <c r="R299" s="151">
        <f>'BY-HS CODE'!R406</f>
        <v>0</v>
      </c>
      <c r="S299" s="151">
        <f>'BY-HS CODE'!S406</f>
        <v>1</v>
      </c>
      <c r="T299" s="435" t="str">
        <f t="shared" si="86"/>
        <v xml:space="preserve">n/a </v>
      </c>
    </row>
    <row r="300" spans="1:20" s="199" customFormat="1" ht="15" customHeight="1">
      <c r="A300" s="196" t="s">
        <v>537</v>
      </c>
      <c r="B300" s="197" t="s">
        <v>538</v>
      </c>
      <c r="C300" s="198">
        <f>'BY-HS CODE'!C407</f>
        <v>6265</v>
      </c>
      <c r="D300" s="198">
        <f>'BY-HS CODE'!D407</f>
        <v>4734</v>
      </c>
      <c r="E300" s="198">
        <f>'BY-HS CODE'!E407</f>
        <v>5303</v>
      </c>
      <c r="F300" s="198">
        <f>'BY-HS CODE'!F407</f>
        <v>4746</v>
      </c>
      <c r="G300" s="198">
        <f>'BY-HS CODE'!G407</f>
        <v>3873</v>
      </c>
      <c r="H300" s="198">
        <f>'BY-HS CODE'!H407</f>
        <v>4119</v>
      </c>
      <c r="I300" s="151">
        <f>'BY-HS CODE'!I407</f>
        <v>245</v>
      </c>
      <c r="J300" s="151">
        <f>'BY-HS CODE'!J407</f>
        <v>422</v>
      </c>
      <c r="K300" s="435">
        <f t="shared" si="85"/>
        <v>0.72244897959183674</v>
      </c>
      <c r="L300" s="198">
        <f>'BY-HS CODE'!L407</f>
        <v>154</v>
      </c>
      <c r="M300" s="198">
        <f>'BY-HS CODE'!M407</f>
        <v>3</v>
      </c>
      <c r="N300" s="198">
        <f>'BY-HS CODE'!N407</f>
        <v>3</v>
      </c>
      <c r="O300" s="198">
        <f>'BY-HS CODE'!O407</f>
        <v>14</v>
      </c>
      <c r="P300" s="198">
        <f>'BY-HS CODE'!P407</f>
        <v>55</v>
      </c>
      <c r="Q300" s="198">
        <f>'BY-HS CODE'!Q407</f>
        <v>214</v>
      </c>
      <c r="R300" s="151">
        <f>'BY-HS CODE'!R407</f>
        <v>42</v>
      </c>
      <c r="S300" s="151">
        <f>'BY-HS CODE'!S407</f>
        <v>0</v>
      </c>
      <c r="T300" s="435">
        <f t="shared" si="86"/>
        <v>-1</v>
      </c>
    </row>
    <row r="301" spans="1:20" s="199" customFormat="1" ht="15" customHeight="1">
      <c r="A301" s="193"/>
      <c r="B301" s="197"/>
      <c r="C301" s="200"/>
      <c r="D301" s="200"/>
      <c r="E301" s="200"/>
      <c r="F301" s="200"/>
      <c r="G301" s="200"/>
      <c r="H301" s="200"/>
      <c r="I301" s="126"/>
      <c r="J301" s="126"/>
      <c r="K301" s="435"/>
      <c r="L301" s="200"/>
      <c r="M301" s="200"/>
      <c r="N301" s="200"/>
      <c r="O301" s="200"/>
      <c r="P301" s="200"/>
      <c r="Q301" s="200"/>
      <c r="R301" s="126"/>
      <c r="S301" s="126"/>
      <c r="T301" s="435"/>
    </row>
    <row r="302" spans="1:20" s="222" customFormat="1" ht="15" customHeight="1">
      <c r="A302" s="218" t="s">
        <v>656</v>
      </c>
      <c r="B302" s="219"/>
      <c r="C302" s="220">
        <f t="shared" ref="C302:J302" si="87">SUM(C288:C300)</f>
        <v>3190170</v>
      </c>
      <c r="D302" s="220">
        <f t="shared" si="87"/>
        <v>3531725</v>
      </c>
      <c r="E302" s="220">
        <f t="shared" si="87"/>
        <v>2845140</v>
      </c>
      <c r="F302" s="220">
        <f t="shared" ref="F302:H302" si="88">SUM(F288:F300)</f>
        <v>2662130</v>
      </c>
      <c r="G302" s="220">
        <f t="shared" si="88"/>
        <v>3470585</v>
      </c>
      <c r="H302" s="220">
        <f t="shared" si="88"/>
        <v>3464355</v>
      </c>
      <c r="I302" s="221">
        <f t="shared" si="87"/>
        <v>287842</v>
      </c>
      <c r="J302" s="221">
        <f t="shared" si="87"/>
        <v>260885</v>
      </c>
      <c r="K302" s="439">
        <f>(J302-I302)/I302</f>
        <v>-9.365207301227757E-2</v>
      </c>
      <c r="L302" s="220">
        <f t="shared" ref="L302:S302" si="89">SUM(L288:L300)</f>
        <v>112886</v>
      </c>
      <c r="M302" s="220">
        <f t="shared" si="89"/>
        <v>105296</v>
      </c>
      <c r="N302" s="220">
        <f t="shared" si="89"/>
        <v>82827</v>
      </c>
      <c r="O302" s="220">
        <f t="shared" ref="O302:P302" si="90">SUM(O288:O300)</f>
        <v>74654</v>
      </c>
      <c r="P302" s="220">
        <f t="shared" si="90"/>
        <v>110521</v>
      </c>
      <c r="Q302" s="220">
        <f t="shared" ref="Q302" si="91">SUM(Q288:Q300)</f>
        <v>88216</v>
      </c>
      <c r="R302" s="221">
        <f t="shared" si="89"/>
        <v>7101</v>
      </c>
      <c r="S302" s="221">
        <f t="shared" si="89"/>
        <v>7212</v>
      </c>
      <c r="T302" s="439">
        <f>(S302-R302)/R302</f>
        <v>1.5631601182931981E-2</v>
      </c>
    </row>
    <row r="303" spans="1:20" s="161" customFormat="1" ht="15" customHeight="1">
      <c r="A303" s="156"/>
      <c r="B303" s="133" t="s">
        <v>28</v>
      </c>
      <c r="C303" s="206"/>
      <c r="D303" s="206">
        <f>(D302-C302)/C302</f>
        <v>0.10706482726625854</v>
      </c>
      <c r="E303" s="206">
        <f>(E302-D302)/D302</f>
        <v>-0.19440500038932815</v>
      </c>
      <c r="F303" s="206">
        <f>(F302-E302)/E302</f>
        <v>-6.432372396437433E-2</v>
      </c>
      <c r="G303" s="206">
        <f t="shared" ref="G303:H303" si="92">(G302-F302)/F302</f>
        <v>0.30368727297314557</v>
      </c>
      <c r="H303" s="206">
        <f t="shared" si="92"/>
        <v>-1.7950864191483569E-3</v>
      </c>
      <c r="I303" s="207"/>
      <c r="J303" s="207"/>
      <c r="K303" s="433"/>
      <c r="L303" s="206"/>
      <c r="M303" s="206">
        <f>(M302-L302)/L302</f>
        <v>-6.7235972574101299E-2</v>
      </c>
      <c r="N303" s="206">
        <f>(N302-M302)/M302</f>
        <v>-0.2133889226561313</v>
      </c>
      <c r="O303" s="206">
        <f>(O302-N302)/N302</f>
        <v>-9.8675552657949708E-2</v>
      </c>
      <c r="P303" s="206">
        <f>(P302-O302)/O302</f>
        <v>0.48044311088488223</v>
      </c>
      <c r="Q303" s="206">
        <f>(Q302-P302)/P302</f>
        <v>-0.20181684928656093</v>
      </c>
      <c r="R303" s="207"/>
      <c r="S303" s="207"/>
      <c r="T303" s="433"/>
    </row>
    <row r="304" spans="1:20" s="154" customFormat="1" ht="15" customHeight="1">
      <c r="A304" s="193"/>
      <c r="B304" s="150" t="s">
        <v>587</v>
      </c>
      <c r="C304" s="209">
        <f t="shared" ref="C304:J304" si="93">C302/C327</f>
        <v>9.4807458244963769E-2</v>
      </c>
      <c r="D304" s="209">
        <f>D302/D327</f>
        <v>9.5360048394402722E-2</v>
      </c>
      <c r="E304" s="209">
        <f>E302/E327</f>
        <v>7.8939474131933252E-2</v>
      </c>
      <c r="F304" s="209">
        <f>F302/F327</f>
        <v>7.3955767498644159E-2</v>
      </c>
      <c r="G304" s="209">
        <f t="shared" ref="G304:H304" si="94">G302/G327</f>
        <v>8.0299945400613679E-2</v>
      </c>
      <c r="H304" s="209">
        <f t="shared" si="94"/>
        <v>6.9069093077374299E-2</v>
      </c>
      <c r="I304" s="210">
        <f t="shared" si="93"/>
        <v>7.0892644101893179E-2</v>
      </c>
      <c r="J304" s="210">
        <f t="shared" si="93"/>
        <v>6.3451971100817572E-2</v>
      </c>
      <c r="K304" s="437"/>
      <c r="L304" s="209">
        <f t="shared" ref="L304:S304" si="95">L302/L327</f>
        <v>1.4307359952040953E-2</v>
      </c>
      <c r="M304" s="209">
        <f>M302/M327</f>
        <v>1.1213182517931124E-2</v>
      </c>
      <c r="N304" s="209">
        <f>N302/N327</f>
        <v>9.2703480485339263E-3</v>
      </c>
      <c r="O304" s="209">
        <f>O302/O327</f>
        <v>8.5057192057622043E-3</v>
      </c>
      <c r="P304" s="209">
        <f>P302/P327</f>
        <v>1.0869310800271828E-2</v>
      </c>
      <c r="Q304" s="209">
        <f>Q302/Q327</f>
        <v>8.3681079620247876E-3</v>
      </c>
      <c r="R304" s="210">
        <f t="shared" si="95"/>
        <v>7.8809631622406302E-3</v>
      </c>
      <c r="S304" s="210">
        <f t="shared" si="95"/>
        <v>8.4064272101548529E-3</v>
      </c>
      <c r="T304" s="437"/>
    </row>
    <row r="305" spans="1:20" s="170" customFormat="1" ht="15" customHeight="1">
      <c r="A305" s="211"/>
      <c r="B305" s="212" t="s">
        <v>29</v>
      </c>
      <c r="C305" s="213"/>
      <c r="D305" s="213"/>
      <c r="E305" s="213"/>
      <c r="F305" s="213"/>
      <c r="G305" s="213"/>
      <c r="H305" s="213"/>
      <c r="I305" s="214"/>
      <c r="J305" s="214"/>
      <c r="K305" s="433"/>
      <c r="L305" s="215">
        <f t="shared" ref="L305:S305" si="96">L302/C302</f>
        <v>3.5385575063397873E-2</v>
      </c>
      <c r="M305" s="215">
        <f t="shared" si="96"/>
        <v>2.9814325860592204E-2</v>
      </c>
      <c r="N305" s="215">
        <f t="shared" si="96"/>
        <v>2.9111748455260551E-2</v>
      </c>
      <c r="O305" s="215">
        <f t="shared" si="96"/>
        <v>2.8042958082437747E-2</v>
      </c>
      <c r="P305" s="215">
        <f t="shared" si="96"/>
        <v>3.1845063584381307E-2</v>
      </c>
      <c r="Q305" s="215">
        <f t="shared" si="96"/>
        <v>2.5463903093072161E-2</v>
      </c>
      <c r="R305" s="216">
        <f t="shared" si="96"/>
        <v>2.4669784117675668E-2</v>
      </c>
      <c r="S305" s="216">
        <f t="shared" si="96"/>
        <v>2.7644364375107807E-2</v>
      </c>
      <c r="T305" s="433"/>
    </row>
    <row r="306" spans="1:20" s="199" customFormat="1" ht="15" customHeight="1">
      <c r="A306" s="193"/>
      <c r="B306" s="197"/>
      <c r="C306" s="209"/>
      <c r="D306" s="209"/>
      <c r="E306" s="209"/>
      <c r="F306" s="209"/>
      <c r="G306" s="209"/>
      <c r="H306" s="209"/>
      <c r="I306" s="210"/>
      <c r="J306" s="210"/>
      <c r="K306" s="438"/>
      <c r="L306" s="209"/>
      <c r="M306" s="209"/>
      <c r="N306" s="209"/>
      <c r="O306" s="209"/>
      <c r="P306" s="209"/>
      <c r="Q306" s="209"/>
      <c r="R306" s="210"/>
      <c r="S306" s="210"/>
      <c r="T306" s="438"/>
    </row>
    <row r="307" spans="1:20" s="199" customFormat="1" ht="15" customHeight="1">
      <c r="A307" s="193" t="s">
        <v>657</v>
      </c>
      <c r="B307" s="150"/>
      <c r="C307" s="200"/>
      <c r="D307" s="200"/>
      <c r="E307" s="200"/>
      <c r="F307" s="200"/>
      <c r="G307" s="200"/>
      <c r="H307" s="200"/>
      <c r="I307" s="126"/>
      <c r="J307" s="126"/>
      <c r="K307" s="438"/>
      <c r="L307" s="200"/>
      <c r="M307" s="200"/>
      <c r="N307" s="200"/>
      <c r="O307" s="200"/>
      <c r="P307" s="200"/>
      <c r="Q307" s="200"/>
      <c r="R307" s="126"/>
      <c r="S307" s="126"/>
      <c r="T307" s="438"/>
    </row>
    <row r="308" spans="1:20" s="199" customFormat="1" ht="15" customHeight="1">
      <c r="A308" s="193"/>
      <c r="B308" s="150"/>
      <c r="C308" s="200"/>
      <c r="D308" s="200"/>
      <c r="E308" s="200"/>
      <c r="F308" s="200"/>
      <c r="G308" s="200"/>
      <c r="H308" s="200"/>
      <c r="I308" s="126"/>
      <c r="J308" s="126"/>
      <c r="K308" s="438"/>
      <c r="L308" s="200"/>
      <c r="M308" s="200"/>
      <c r="N308" s="200"/>
      <c r="O308" s="200"/>
      <c r="P308" s="200"/>
      <c r="Q308" s="200"/>
      <c r="R308" s="126"/>
      <c r="S308" s="126"/>
      <c r="T308" s="437"/>
    </row>
    <row r="309" spans="1:20" s="199" customFormat="1" ht="15" customHeight="1">
      <c r="A309" s="196" t="s">
        <v>55</v>
      </c>
      <c r="B309" s="197" t="s">
        <v>56</v>
      </c>
      <c r="C309" s="198">
        <f>'BY-HS CODE'!C40</f>
        <v>275467</v>
      </c>
      <c r="D309" s="198">
        <f>'BY-HS CODE'!D40</f>
        <v>366481</v>
      </c>
      <c r="E309" s="198">
        <f>'BY-HS CODE'!E40</f>
        <v>260619</v>
      </c>
      <c r="F309" s="198">
        <f>'BY-HS CODE'!F40</f>
        <v>304785</v>
      </c>
      <c r="G309" s="198">
        <f>'BY-HS CODE'!G40</f>
        <v>287529</v>
      </c>
      <c r="H309" s="198">
        <f>'BY-HS CODE'!H40</f>
        <v>383205</v>
      </c>
      <c r="I309" s="151">
        <f>'BY-HS CODE'!I40</f>
        <v>23809</v>
      </c>
      <c r="J309" s="151">
        <f>'BY-HS CODE'!J40</f>
        <v>20741</v>
      </c>
      <c r="K309" s="435">
        <f t="shared" ref="K309:K319" si="97">IF(I309&gt;0,(J309-I309)/I309,"n/a ")</f>
        <v>-0.12885883489436767</v>
      </c>
      <c r="L309" s="198">
        <f>'BY-HS CODE'!L40</f>
        <v>10316</v>
      </c>
      <c r="M309" s="198">
        <f>'BY-HS CODE'!M40</f>
        <v>8926</v>
      </c>
      <c r="N309" s="198">
        <f>'BY-HS CODE'!N40</f>
        <v>8222</v>
      </c>
      <c r="O309" s="198">
        <f>'BY-HS CODE'!O40</f>
        <v>6982</v>
      </c>
      <c r="P309" s="198">
        <f>'BY-HS CODE'!P40</f>
        <v>5946</v>
      </c>
      <c r="Q309" s="198">
        <f>'BY-HS CODE'!Q40</f>
        <v>8231</v>
      </c>
      <c r="R309" s="151">
        <f>'BY-HS CODE'!R40</f>
        <v>536</v>
      </c>
      <c r="S309" s="151">
        <f>'BY-HS CODE'!S40</f>
        <v>289</v>
      </c>
      <c r="T309" s="435">
        <f t="shared" ref="T309:T319" si="98">IF(R309&gt;0,(S309-R309)/R309,"n/a ")</f>
        <v>-0.46082089552238809</v>
      </c>
    </row>
    <row r="310" spans="1:20" s="199" customFormat="1" ht="15" customHeight="1">
      <c r="A310" s="196" t="s">
        <v>57</v>
      </c>
      <c r="B310" s="197" t="s">
        <v>58</v>
      </c>
      <c r="C310" s="198">
        <f>'BY-HS CODE'!C41</f>
        <v>202168</v>
      </c>
      <c r="D310" s="198">
        <f>'BY-HS CODE'!D41</f>
        <v>250474</v>
      </c>
      <c r="E310" s="198">
        <f>'BY-HS CODE'!E41</f>
        <v>254702</v>
      </c>
      <c r="F310" s="198">
        <f>'BY-HS CODE'!F41</f>
        <v>249154</v>
      </c>
      <c r="G310" s="198">
        <f>'BY-HS CODE'!G41</f>
        <v>326968</v>
      </c>
      <c r="H310" s="198">
        <f>'BY-HS CODE'!H41</f>
        <v>332455</v>
      </c>
      <c r="I310" s="151">
        <f>'BY-HS CODE'!I41</f>
        <v>32917</v>
      </c>
      <c r="J310" s="151">
        <f>'BY-HS CODE'!J41</f>
        <v>30413</v>
      </c>
      <c r="K310" s="435">
        <f t="shared" si="97"/>
        <v>-7.607011574566333E-2</v>
      </c>
      <c r="L310" s="198">
        <f>'BY-HS CODE'!L41</f>
        <v>127</v>
      </c>
      <c r="M310" s="198">
        <f>'BY-HS CODE'!M41</f>
        <v>56</v>
      </c>
      <c r="N310" s="198">
        <f>'BY-HS CODE'!N41</f>
        <v>41</v>
      </c>
      <c r="O310" s="198">
        <f>'BY-HS CODE'!O41</f>
        <v>33</v>
      </c>
      <c r="P310" s="198">
        <f>'BY-HS CODE'!P41</f>
        <v>73</v>
      </c>
      <c r="Q310" s="198">
        <f>'BY-HS CODE'!Q41</f>
        <v>71</v>
      </c>
      <c r="R310" s="151">
        <f>'BY-HS CODE'!R41</f>
        <v>0</v>
      </c>
      <c r="S310" s="151">
        <f>'BY-HS CODE'!S41</f>
        <v>11</v>
      </c>
      <c r="T310" s="435" t="str">
        <f t="shared" si="98"/>
        <v xml:space="preserve">n/a </v>
      </c>
    </row>
    <row r="311" spans="1:20" s="199" customFormat="1" ht="15" customHeight="1">
      <c r="A311" s="196" t="s">
        <v>59</v>
      </c>
      <c r="B311" s="197" t="s">
        <v>60</v>
      </c>
      <c r="C311" s="198">
        <f>'BY-HS CODE'!C42</f>
        <v>1374497</v>
      </c>
      <c r="D311" s="198">
        <f>'BY-HS CODE'!D42</f>
        <v>1408814</v>
      </c>
      <c r="E311" s="198">
        <f>'BY-HS CODE'!E42</f>
        <v>1294028</v>
      </c>
      <c r="F311" s="198">
        <f>'BY-HS CODE'!F42</f>
        <v>1188736</v>
      </c>
      <c r="G311" s="198">
        <f>'BY-HS CODE'!G42</f>
        <v>1376622</v>
      </c>
      <c r="H311" s="198">
        <f>'BY-HS CODE'!H42</f>
        <v>1577881</v>
      </c>
      <c r="I311" s="151">
        <f>'BY-HS CODE'!I42</f>
        <v>127819</v>
      </c>
      <c r="J311" s="151">
        <f>'BY-HS CODE'!J42</f>
        <v>138355</v>
      </c>
      <c r="K311" s="435">
        <f t="shared" si="97"/>
        <v>8.2429059842433441E-2</v>
      </c>
      <c r="L311" s="198">
        <f>'BY-HS CODE'!L42</f>
        <v>102920</v>
      </c>
      <c r="M311" s="198">
        <f>'BY-HS CODE'!M42</f>
        <v>117866</v>
      </c>
      <c r="N311" s="198">
        <f>'BY-HS CODE'!N42</f>
        <v>100109</v>
      </c>
      <c r="O311" s="198">
        <f>'BY-HS CODE'!O42</f>
        <v>92463</v>
      </c>
      <c r="P311" s="198">
        <f>'BY-HS CODE'!P42</f>
        <v>76959</v>
      </c>
      <c r="Q311" s="198">
        <f>'BY-HS CODE'!Q42</f>
        <v>79446</v>
      </c>
      <c r="R311" s="151">
        <f>'BY-HS CODE'!R42</f>
        <v>6717</v>
      </c>
      <c r="S311" s="151">
        <f>'BY-HS CODE'!S42</f>
        <v>10891</v>
      </c>
      <c r="T311" s="435">
        <f t="shared" si="98"/>
        <v>0.62140836683043021</v>
      </c>
    </row>
    <row r="312" spans="1:20" s="199" customFormat="1" ht="15" customHeight="1">
      <c r="A312" s="196" t="s">
        <v>61</v>
      </c>
      <c r="B312" s="197" t="s">
        <v>62</v>
      </c>
      <c r="C312" s="198">
        <f>'BY-HS CODE'!C43</f>
        <v>515083</v>
      </c>
      <c r="D312" s="198">
        <f>'BY-HS CODE'!D43</f>
        <v>617770</v>
      </c>
      <c r="E312" s="198">
        <f>'BY-HS CODE'!E43</f>
        <v>582405</v>
      </c>
      <c r="F312" s="198">
        <f>'BY-HS CODE'!F43</f>
        <v>584136</v>
      </c>
      <c r="G312" s="198">
        <f>'BY-HS CODE'!G43</f>
        <v>653028</v>
      </c>
      <c r="H312" s="198">
        <f>'BY-HS CODE'!H43</f>
        <v>795600</v>
      </c>
      <c r="I312" s="151">
        <f>'BY-HS CODE'!I43</f>
        <v>78991</v>
      </c>
      <c r="J312" s="151">
        <f>'BY-HS CODE'!J43</f>
        <v>104366</v>
      </c>
      <c r="K312" s="435">
        <f t="shared" si="97"/>
        <v>0.3212391285083111</v>
      </c>
      <c r="L312" s="198">
        <f>'BY-HS CODE'!L43</f>
        <v>82265</v>
      </c>
      <c r="M312" s="198">
        <f>'BY-HS CODE'!M43</f>
        <v>99505</v>
      </c>
      <c r="N312" s="198">
        <f>'BY-HS CODE'!N43</f>
        <v>91482</v>
      </c>
      <c r="O312" s="198">
        <f>'BY-HS CODE'!O43</f>
        <v>88971</v>
      </c>
      <c r="P312" s="198">
        <f>'BY-HS CODE'!P43</f>
        <v>103669</v>
      </c>
      <c r="Q312" s="198">
        <f>'BY-HS CODE'!Q43</f>
        <v>115775</v>
      </c>
      <c r="R312" s="151">
        <f>'BY-HS CODE'!R43</f>
        <v>6068</v>
      </c>
      <c r="S312" s="151">
        <f>'BY-HS CODE'!S43</f>
        <v>5853</v>
      </c>
      <c r="T312" s="435">
        <f t="shared" si="98"/>
        <v>-3.5431773236651289E-2</v>
      </c>
    </row>
    <row r="313" spans="1:20" s="199" customFormat="1" ht="15" customHeight="1">
      <c r="A313" s="196" t="s">
        <v>63</v>
      </c>
      <c r="B313" s="197" t="s">
        <v>658</v>
      </c>
      <c r="C313" s="198">
        <f>'BY-HS CODE'!C44</f>
        <v>110852</v>
      </c>
      <c r="D313" s="198">
        <f>'BY-HS CODE'!D44</f>
        <v>108974</v>
      </c>
      <c r="E313" s="198">
        <f>'BY-HS CODE'!E44</f>
        <v>120276</v>
      </c>
      <c r="F313" s="198">
        <f>'BY-HS CODE'!F44</f>
        <v>111407</v>
      </c>
      <c r="G313" s="198">
        <f>'BY-HS CODE'!G44</f>
        <v>102522</v>
      </c>
      <c r="H313" s="198">
        <f>'BY-HS CODE'!H44</f>
        <v>102648</v>
      </c>
      <c r="I313" s="151">
        <f>'BY-HS CODE'!I44</f>
        <v>8585</v>
      </c>
      <c r="J313" s="151">
        <f>'BY-HS CODE'!J44</f>
        <v>7942</v>
      </c>
      <c r="K313" s="435">
        <f t="shared" si="97"/>
        <v>-7.4898078043098434E-2</v>
      </c>
      <c r="L313" s="198">
        <f>'BY-HS CODE'!L44</f>
        <v>1377</v>
      </c>
      <c r="M313" s="198">
        <f>'BY-HS CODE'!M44</f>
        <v>899</v>
      </c>
      <c r="N313" s="198">
        <f>'BY-HS CODE'!N44</f>
        <v>524</v>
      </c>
      <c r="O313" s="198">
        <f>'BY-HS CODE'!O44</f>
        <v>54</v>
      </c>
      <c r="P313" s="198">
        <f>'BY-HS CODE'!P44</f>
        <v>85</v>
      </c>
      <c r="Q313" s="198">
        <f>'BY-HS CODE'!Q44</f>
        <v>3</v>
      </c>
      <c r="R313" s="151">
        <f>'BY-HS CODE'!R44</f>
        <v>0</v>
      </c>
      <c r="S313" s="151">
        <f>'BY-HS CODE'!S44</f>
        <v>0</v>
      </c>
      <c r="T313" s="435" t="str">
        <f t="shared" si="98"/>
        <v xml:space="preserve">n/a </v>
      </c>
    </row>
    <row r="314" spans="1:20" s="199" customFormat="1" ht="15" customHeight="1">
      <c r="A314" s="196" t="s">
        <v>65</v>
      </c>
      <c r="B314" s="197" t="s">
        <v>66</v>
      </c>
      <c r="C314" s="198">
        <f>'BY-HS CODE'!C45</f>
        <v>1027186</v>
      </c>
      <c r="D314" s="198">
        <f>'BY-HS CODE'!D45</f>
        <v>1172080</v>
      </c>
      <c r="E314" s="198">
        <f>'BY-HS CODE'!E45</f>
        <v>1200393</v>
      </c>
      <c r="F314" s="198">
        <f>'BY-HS CODE'!F45</f>
        <v>1137172</v>
      </c>
      <c r="G314" s="198">
        <f>'BY-HS CODE'!G45</f>
        <v>1272869</v>
      </c>
      <c r="H314" s="198">
        <f>'BY-HS CODE'!H45</f>
        <v>1353737</v>
      </c>
      <c r="I314" s="151">
        <f>'BY-HS CODE'!I45</f>
        <v>121510</v>
      </c>
      <c r="J314" s="151">
        <f>'BY-HS CODE'!J45</f>
        <v>104745</v>
      </c>
      <c r="K314" s="435">
        <f t="shared" si="97"/>
        <v>-0.13797218335939429</v>
      </c>
      <c r="L314" s="198">
        <f>'BY-HS CODE'!L45</f>
        <v>27561</v>
      </c>
      <c r="M314" s="198">
        <f>'BY-HS CODE'!M45</f>
        <v>24898</v>
      </c>
      <c r="N314" s="198">
        <f>'BY-HS CODE'!N45</f>
        <v>21853</v>
      </c>
      <c r="O314" s="198">
        <f>'BY-HS CODE'!O45</f>
        <v>14439</v>
      </c>
      <c r="P314" s="198">
        <f>'BY-HS CODE'!P45</f>
        <v>15631</v>
      </c>
      <c r="Q314" s="198">
        <f>'BY-HS CODE'!Q45</f>
        <v>12411</v>
      </c>
      <c r="R314" s="151">
        <f>'BY-HS CODE'!R45</f>
        <v>1043</v>
      </c>
      <c r="S314" s="151">
        <f>'BY-HS CODE'!S45</f>
        <v>721</v>
      </c>
      <c r="T314" s="435">
        <f t="shared" si="98"/>
        <v>-0.3087248322147651</v>
      </c>
    </row>
    <row r="315" spans="1:20" s="199" customFormat="1" ht="15" customHeight="1">
      <c r="A315" s="196" t="s">
        <v>67</v>
      </c>
      <c r="B315" s="197" t="s">
        <v>68</v>
      </c>
      <c r="C315" s="198">
        <f>'BY-HS CODE'!C46</f>
        <v>796168</v>
      </c>
      <c r="D315" s="198">
        <f>'BY-HS CODE'!D46</f>
        <v>1088708</v>
      </c>
      <c r="E315" s="198">
        <f>'BY-HS CODE'!E46</f>
        <v>950734</v>
      </c>
      <c r="F315" s="198">
        <f>'BY-HS CODE'!F46</f>
        <v>964750</v>
      </c>
      <c r="G315" s="198">
        <f>'BY-HS CODE'!G46</f>
        <v>955324</v>
      </c>
      <c r="H315" s="198">
        <f>'BY-HS CODE'!H46</f>
        <v>1045054</v>
      </c>
      <c r="I315" s="151">
        <f>'BY-HS CODE'!I46</f>
        <v>75176</v>
      </c>
      <c r="J315" s="151">
        <f>'BY-HS CODE'!J46</f>
        <v>86495</v>
      </c>
      <c r="K315" s="435">
        <f t="shared" si="97"/>
        <v>0.15056667021389805</v>
      </c>
      <c r="L315" s="198">
        <f>'BY-HS CODE'!L46</f>
        <v>2665</v>
      </c>
      <c r="M315" s="198">
        <f>'BY-HS CODE'!M46</f>
        <v>2935</v>
      </c>
      <c r="N315" s="198">
        <f>'BY-HS CODE'!N46</f>
        <v>4707</v>
      </c>
      <c r="O315" s="198">
        <f>'BY-HS CODE'!O46</f>
        <v>8547</v>
      </c>
      <c r="P315" s="198">
        <f>'BY-HS CODE'!P46</f>
        <v>10218</v>
      </c>
      <c r="Q315" s="198">
        <f>'BY-HS CODE'!Q46</f>
        <v>5416</v>
      </c>
      <c r="R315" s="151">
        <f>'BY-HS CODE'!R46</f>
        <v>502</v>
      </c>
      <c r="S315" s="151">
        <f>'BY-HS CODE'!S46</f>
        <v>215</v>
      </c>
      <c r="T315" s="435">
        <f t="shared" si="98"/>
        <v>-0.57171314741035861</v>
      </c>
    </row>
    <row r="316" spans="1:20" s="199" customFormat="1" ht="15" customHeight="1">
      <c r="A316" s="223" t="s">
        <v>69</v>
      </c>
      <c r="B316" s="197" t="s">
        <v>70</v>
      </c>
      <c r="C316" s="198">
        <f>'BY-HS CODE'!C47</f>
        <v>32685</v>
      </c>
      <c r="D316" s="198">
        <f>'BY-HS CODE'!D47</f>
        <v>32237</v>
      </c>
      <c r="E316" s="198">
        <f>'BY-HS CODE'!E47</f>
        <v>42101</v>
      </c>
      <c r="F316" s="198">
        <f>'BY-HS CODE'!F47</f>
        <v>35320</v>
      </c>
      <c r="G316" s="198">
        <f>'BY-HS CODE'!G47</f>
        <v>46709</v>
      </c>
      <c r="H316" s="198">
        <f>'BY-HS CODE'!H47</f>
        <v>56743</v>
      </c>
      <c r="I316" s="151">
        <f>'BY-HS CODE'!I47</f>
        <v>2743</v>
      </c>
      <c r="J316" s="151">
        <f>'BY-HS CODE'!J47</f>
        <v>3896</v>
      </c>
      <c r="K316" s="435">
        <f>IF(I316&gt;0,(J316-I316)/I316,"n/a ")</f>
        <v>0.42034269048487061</v>
      </c>
      <c r="L316" s="198">
        <f>'BY-HS CODE'!L47</f>
        <v>651</v>
      </c>
      <c r="M316" s="198">
        <f>'BY-HS CODE'!M47</f>
        <v>2502</v>
      </c>
      <c r="N316" s="198">
        <f>'BY-HS CODE'!N47</f>
        <v>2541</v>
      </c>
      <c r="O316" s="198">
        <f>'BY-HS CODE'!O47</f>
        <v>1022</v>
      </c>
      <c r="P316" s="198">
        <f>'BY-HS CODE'!P47</f>
        <v>2396</v>
      </c>
      <c r="Q316" s="198">
        <f>'BY-HS CODE'!Q47</f>
        <v>3628</v>
      </c>
      <c r="R316" s="151">
        <f>'BY-HS CODE'!R47</f>
        <v>346</v>
      </c>
      <c r="S316" s="151">
        <f>'BY-HS CODE'!S47</f>
        <v>452</v>
      </c>
      <c r="T316" s="435">
        <f>IF(R316&gt;0,(S316-R316)/R316,"n/a ")</f>
        <v>0.30635838150289019</v>
      </c>
    </row>
    <row r="317" spans="1:20" s="199" customFormat="1" ht="15" customHeight="1">
      <c r="A317" s="223" t="s">
        <v>71</v>
      </c>
      <c r="B317" s="197" t="s">
        <v>72</v>
      </c>
      <c r="C317" s="198">
        <f>'BY-HS CODE'!C48</f>
        <v>0</v>
      </c>
      <c r="D317" s="198">
        <f>'BY-HS CODE'!D48</f>
        <v>0</v>
      </c>
      <c r="E317" s="198">
        <f>'BY-HS CODE'!E48</f>
        <v>0</v>
      </c>
      <c r="F317" s="198">
        <f>'BY-HS CODE'!F48</f>
        <v>0</v>
      </c>
      <c r="G317" s="198">
        <f>'BY-HS CODE'!G48</f>
        <v>0</v>
      </c>
      <c r="H317" s="198">
        <f>'BY-HS CODE'!H48</f>
        <v>721</v>
      </c>
      <c r="I317" s="224">
        <f>'BY-HS CODE'!I48</f>
        <v>77</v>
      </c>
      <c r="J317" s="224">
        <f>'BY-HS CODE'!J48</f>
        <v>68</v>
      </c>
      <c r="K317" s="435">
        <f>IF(I317&gt;0,(J317-I317)/I317,"n/a ")</f>
        <v>-0.11688311688311688</v>
      </c>
      <c r="L317" s="198">
        <f>'BY-HS CODE'!L48</f>
        <v>0</v>
      </c>
      <c r="M317" s="198">
        <f>'BY-HS CODE'!M48</f>
        <v>0</v>
      </c>
      <c r="N317" s="198">
        <f>'BY-HS CODE'!N48</f>
        <v>0</v>
      </c>
      <c r="O317" s="198">
        <f>'BY-HS CODE'!O48</f>
        <v>0</v>
      </c>
      <c r="P317" s="198">
        <f>'BY-HS CODE'!P48</f>
        <v>0</v>
      </c>
      <c r="Q317" s="198">
        <f>'BY-HS CODE'!Q48</f>
        <v>0</v>
      </c>
      <c r="R317" s="151">
        <f>'BY-HS CODE'!R48</f>
        <v>0</v>
      </c>
      <c r="S317" s="151">
        <f>'BY-HS CODE'!S48</f>
        <v>0</v>
      </c>
      <c r="T317" s="435" t="str">
        <f>IF(R317&gt;0,(S317-R317)/R317,"n/a ")</f>
        <v xml:space="preserve">n/a </v>
      </c>
    </row>
    <row r="318" spans="1:20" s="199" customFormat="1" ht="15" customHeight="1">
      <c r="A318" s="196" t="s">
        <v>352</v>
      </c>
      <c r="B318" s="197" t="s">
        <v>353</v>
      </c>
      <c r="C318" s="198">
        <f>'BY-HS CODE'!C256</f>
        <v>168011</v>
      </c>
      <c r="D318" s="198">
        <f>'BY-HS CODE'!D256</f>
        <v>186187</v>
      </c>
      <c r="E318" s="198">
        <f>'BY-HS CODE'!E256</f>
        <v>188132</v>
      </c>
      <c r="F318" s="198">
        <f>'BY-HS CODE'!F256</f>
        <v>170594</v>
      </c>
      <c r="G318" s="198">
        <f>'BY-HS CODE'!G256</f>
        <v>197476</v>
      </c>
      <c r="H318" s="198">
        <f>'BY-HS CODE'!H256</f>
        <v>238920</v>
      </c>
      <c r="I318" s="151">
        <f>'BY-HS CODE'!I256</f>
        <v>20509</v>
      </c>
      <c r="J318" s="151">
        <f>'BY-HS CODE'!J256</f>
        <v>19644</v>
      </c>
      <c r="K318" s="435">
        <f t="shared" si="97"/>
        <v>-4.2176605392754397E-2</v>
      </c>
      <c r="L318" s="198">
        <f>'BY-HS CODE'!L256</f>
        <v>413</v>
      </c>
      <c r="M318" s="198">
        <f>'BY-HS CODE'!M256</f>
        <v>758</v>
      </c>
      <c r="N318" s="198">
        <f>'BY-HS CODE'!N256</f>
        <v>299</v>
      </c>
      <c r="O318" s="198">
        <f>'BY-HS CODE'!O256</f>
        <v>240</v>
      </c>
      <c r="P318" s="198">
        <f>'BY-HS CODE'!P256</f>
        <v>172</v>
      </c>
      <c r="Q318" s="198">
        <f>'BY-HS CODE'!Q256</f>
        <v>297</v>
      </c>
      <c r="R318" s="151">
        <f>'BY-HS CODE'!R256</f>
        <v>11</v>
      </c>
      <c r="S318" s="151">
        <f>'BY-HS CODE'!S256</f>
        <v>9</v>
      </c>
      <c r="T318" s="435">
        <f t="shared" si="98"/>
        <v>-0.18181818181818182</v>
      </c>
    </row>
    <row r="319" spans="1:20" s="199" customFormat="1" ht="15" customHeight="1">
      <c r="A319" s="196" t="s">
        <v>354</v>
      </c>
      <c r="B319" s="197" t="s">
        <v>659</v>
      </c>
      <c r="C319" s="198">
        <f>'BY-HS CODE'!C257</f>
        <v>482395</v>
      </c>
      <c r="D319" s="198">
        <f>'BY-HS CODE'!D257</f>
        <v>562240</v>
      </c>
      <c r="E319" s="198">
        <f>'BY-HS CODE'!E257</f>
        <v>537797</v>
      </c>
      <c r="F319" s="198">
        <f>'BY-HS CODE'!F257</f>
        <v>520830</v>
      </c>
      <c r="G319" s="198">
        <f>'BY-HS CODE'!G257</f>
        <v>520398</v>
      </c>
      <c r="H319" s="198">
        <f>'BY-HS CODE'!H257</f>
        <v>581985</v>
      </c>
      <c r="I319" s="151">
        <f>'BY-HS CODE'!I257</f>
        <v>39347</v>
      </c>
      <c r="J319" s="151">
        <f>'BY-HS CODE'!J257</f>
        <v>46512</v>
      </c>
      <c r="K319" s="435">
        <f t="shared" si="97"/>
        <v>0.18209774569852849</v>
      </c>
      <c r="L319" s="198">
        <f>'BY-HS CODE'!L257</f>
        <v>4348</v>
      </c>
      <c r="M319" s="198">
        <f>'BY-HS CODE'!M257</f>
        <v>2886</v>
      </c>
      <c r="N319" s="198">
        <f>'BY-HS CODE'!N257</f>
        <v>2057</v>
      </c>
      <c r="O319" s="198">
        <f>'BY-HS CODE'!O257</f>
        <v>2439</v>
      </c>
      <c r="P319" s="198">
        <f>'BY-HS CODE'!P257</f>
        <v>1603</v>
      </c>
      <c r="Q319" s="198">
        <f>'BY-HS CODE'!Q257</f>
        <v>3644</v>
      </c>
      <c r="R319" s="151">
        <f>'BY-HS CODE'!R257</f>
        <v>442</v>
      </c>
      <c r="S319" s="151">
        <f>'BY-HS CODE'!S257</f>
        <v>1</v>
      </c>
      <c r="T319" s="435">
        <f t="shared" si="98"/>
        <v>-0.99773755656108598</v>
      </c>
    </row>
    <row r="320" spans="1:20" s="199" customFormat="1" ht="15" customHeight="1">
      <c r="A320" s="225"/>
      <c r="B320" s="197"/>
      <c r="C320" s="200"/>
      <c r="D320" s="200"/>
      <c r="E320" s="200"/>
      <c r="F320" s="200"/>
      <c r="G320" s="200"/>
      <c r="H320" s="200"/>
      <c r="I320" s="126"/>
      <c r="J320" s="126"/>
      <c r="K320" s="435"/>
      <c r="L320" s="226"/>
      <c r="M320" s="226"/>
      <c r="N320" s="226"/>
      <c r="O320" s="226"/>
      <c r="P320" s="226"/>
      <c r="Q320" s="226"/>
      <c r="R320" s="227"/>
      <c r="S320" s="227"/>
      <c r="T320" s="435"/>
    </row>
    <row r="321" spans="1:20" s="205" customFormat="1" ht="15" customHeight="1">
      <c r="A321" s="218" t="s">
        <v>660</v>
      </c>
      <c r="B321" s="219"/>
      <c r="C321" s="220">
        <f t="shared" ref="C321:J321" si="99">SUM(C309:C319)</f>
        <v>4984512</v>
      </c>
      <c r="D321" s="220">
        <f t="shared" si="99"/>
        <v>5793965</v>
      </c>
      <c r="E321" s="220">
        <f t="shared" si="99"/>
        <v>5431187</v>
      </c>
      <c r="F321" s="220">
        <f t="shared" ref="F321:H321" si="100">SUM(F309:F319)</f>
        <v>5266884</v>
      </c>
      <c r="G321" s="220">
        <f t="shared" si="100"/>
        <v>5739445</v>
      </c>
      <c r="H321" s="220">
        <f t="shared" si="100"/>
        <v>6468949</v>
      </c>
      <c r="I321" s="221">
        <f t="shared" si="99"/>
        <v>531483</v>
      </c>
      <c r="J321" s="221">
        <f t="shared" si="99"/>
        <v>563177</v>
      </c>
      <c r="K321" s="439">
        <f>(J321-I321)/I321</f>
        <v>5.9633139724130403E-2</v>
      </c>
      <c r="L321" s="228">
        <f t="shared" ref="L321:S321" si="101">SUM(L309:L319)</f>
        <v>232643</v>
      </c>
      <c r="M321" s="228">
        <f t="shared" si="101"/>
        <v>261231</v>
      </c>
      <c r="N321" s="228">
        <f t="shared" si="101"/>
        <v>231835</v>
      </c>
      <c r="O321" s="228">
        <f t="shared" ref="O321:P321" si="102">SUM(O309:O319)</f>
        <v>215190</v>
      </c>
      <c r="P321" s="228">
        <f t="shared" si="102"/>
        <v>216752</v>
      </c>
      <c r="Q321" s="228">
        <f t="shared" ref="Q321" si="103">SUM(Q309:Q319)</f>
        <v>228922</v>
      </c>
      <c r="R321" s="229">
        <f t="shared" si="101"/>
        <v>15665</v>
      </c>
      <c r="S321" s="229">
        <f t="shared" si="101"/>
        <v>18442</v>
      </c>
      <c r="T321" s="439">
        <f>(S321-R321)/R321</f>
        <v>0.17727417810405363</v>
      </c>
    </row>
    <row r="322" spans="1:20" s="161" customFormat="1" ht="15" customHeight="1">
      <c r="A322" s="156"/>
      <c r="B322" s="133" t="s">
        <v>28</v>
      </c>
      <c r="C322" s="206"/>
      <c r="D322" s="206">
        <f>(D321-C321)/C321</f>
        <v>0.16239363050986735</v>
      </c>
      <c r="E322" s="206">
        <f>(E321-D321)/D321</f>
        <v>-6.2613081024824963E-2</v>
      </c>
      <c r="F322" s="206">
        <f>(F321-E321)/E321</f>
        <v>-3.0251766326587541E-2</v>
      </c>
      <c r="G322" s="206">
        <f t="shared" ref="G322:H322" si="104">(G321-F321)/F321</f>
        <v>8.9723069655606613E-2</v>
      </c>
      <c r="H322" s="206">
        <f t="shared" si="104"/>
        <v>0.12710357883035728</v>
      </c>
      <c r="I322" s="207"/>
      <c r="J322" s="207"/>
      <c r="K322" s="433"/>
      <c r="L322" s="206"/>
      <c r="M322" s="206">
        <f>(M321-L321)/L321</f>
        <v>0.12288355978903298</v>
      </c>
      <c r="N322" s="206">
        <f>(N321-M321)/M321</f>
        <v>-0.11252875807235742</v>
      </c>
      <c r="O322" s="206">
        <f>(O321-N321)/N321</f>
        <v>-7.1796752000345077E-2</v>
      </c>
      <c r="P322" s="206">
        <f>(P321-O321)/O321</f>
        <v>7.2587016125284631E-3</v>
      </c>
      <c r="Q322" s="206">
        <f>(Q321-P321)/P321</f>
        <v>5.6147117442976305E-2</v>
      </c>
      <c r="R322" s="207"/>
      <c r="S322" s="207"/>
      <c r="T322" s="433"/>
    </row>
    <row r="323" spans="1:20" s="154" customFormat="1" ht="15" customHeight="1">
      <c r="A323" s="193"/>
      <c r="B323" s="150" t="s">
        <v>587</v>
      </c>
      <c r="C323" s="209">
        <f t="shared" ref="C323:J323" si="105">C321/C327</f>
        <v>0.14813283094992458</v>
      </c>
      <c r="D323" s="209">
        <f>D321/D327</f>
        <v>0.15644275327084514</v>
      </c>
      <c r="E323" s="209">
        <f>E321/E327</f>
        <v>0.15069031600982452</v>
      </c>
      <c r="F323" s="209">
        <f>F321/F327</f>
        <v>0.14631759100657329</v>
      </c>
      <c r="G323" s="209">
        <f t="shared" ref="G323:H323" si="106">G321/G327</f>
        <v>0.13279522620244863</v>
      </c>
      <c r="H323" s="209">
        <f t="shared" si="106"/>
        <v>0.12897189825921057</v>
      </c>
      <c r="I323" s="210">
        <f t="shared" si="105"/>
        <v>0.13089901809050275</v>
      </c>
      <c r="J323" s="210">
        <f t="shared" si="105"/>
        <v>0.13697487677959691</v>
      </c>
      <c r="K323" s="433"/>
      <c r="L323" s="230">
        <f t="shared" ref="L323:S323" si="107">L321/L327</f>
        <v>2.9485561906017251E-2</v>
      </c>
      <c r="M323" s="230">
        <f>M321/M327</f>
        <v>2.7819013849924645E-2</v>
      </c>
      <c r="N323" s="230">
        <f>N321/N327</f>
        <v>2.5947953443102648E-2</v>
      </c>
      <c r="O323" s="230">
        <f>O321/O327</f>
        <v>2.4517717950651927E-2</v>
      </c>
      <c r="P323" s="230">
        <f>P321/P327</f>
        <v>2.1316716774011448E-2</v>
      </c>
      <c r="Q323" s="230">
        <f>Q321/Q327</f>
        <v>2.1715380553217537E-2</v>
      </c>
      <c r="R323" s="231">
        <f t="shared" si="107"/>
        <v>1.7385620044571115E-2</v>
      </c>
      <c r="S323" s="231">
        <f t="shared" si="107"/>
        <v>2.1496302081208511E-2</v>
      </c>
      <c r="T323" s="433"/>
    </row>
    <row r="324" spans="1:20" s="170" customFormat="1" ht="15" customHeight="1">
      <c r="A324" s="211"/>
      <c r="B324" s="212" t="s">
        <v>29</v>
      </c>
      <c r="C324" s="213"/>
      <c r="D324" s="213"/>
      <c r="E324" s="213"/>
      <c r="F324" s="213"/>
      <c r="G324" s="213"/>
      <c r="H324" s="213"/>
      <c r="I324" s="214"/>
      <c r="J324" s="214"/>
      <c r="K324" s="433"/>
      <c r="L324" s="215">
        <f t="shared" ref="L324:S324" si="108">L321/C321</f>
        <v>4.6673174826342076E-2</v>
      </c>
      <c r="M324" s="215">
        <f t="shared" si="108"/>
        <v>4.5086741117697469E-2</v>
      </c>
      <c r="N324" s="215">
        <f t="shared" si="108"/>
        <v>4.2685880637142487E-2</v>
      </c>
      <c r="O324" s="215">
        <f t="shared" si="108"/>
        <v>4.0857174754560764E-2</v>
      </c>
      <c r="P324" s="215">
        <f t="shared" si="108"/>
        <v>3.7765323999097475E-2</v>
      </c>
      <c r="Q324" s="215">
        <f t="shared" si="108"/>
        <v>3.5387819566980665E-2</v>
      </c>
      <c r="R324" s="216">
        <f t="shared" si="108"/>
        <v>2.9474131816069376E-2</v>
      </c>
      <c r="S324" s="216">
        <f t="shared" si="108"/>
        <v>3.2746365707406376E-2</v>
      </c>
      <c r="T324" s="433"/>
    </row>
    <row r="325" spans="1:20" s="170" customFormat="1" ht="15" customHeight="1">
      <c r="A325" s="211"/>
      <c r="B325" s="212"/>
      <c r="C325" s="213"/>
      <c r="D325" s="213"/>
      <c r="E325" s="213"/>
      <c r="F325" s="213"/>
      <c r="G325" s="213"/>
      <c r="H325" s="213"/>
      <c r="I325" s="214"/>
      <c r="J325" s="214"/>
      <c r="K325" s="433"/>
      <c r="L325" s="232"/>
      <c r="M325" s="232"/>
      <c r="N325" s="232"/>
      <c r="O325" s="232"/>
      <c r="P325" s="232"/>
      <c r="Q325" s="232"/>
      <c r="R325" s="216"/>
      <c r="S325" s="216"/>
      <c r="T325" s="433"/>
    </row>
    <row r="326" spans="1:20" s="199" customFormat="1" ht="15" customHeight="1">
      <c r="A326" s="225"/>
      <c r="B326" s="197"/>
      <c r="C326" s="200"/>
      <c r="D326" s="200"/>
      <c r="E326" s="200"/>
      <c r="F326" s="200"/>
      <c r="G326" s="200"/>
      <c r="H326" s="200"/>
      <c r="I326" s="126"/>
      <c r="J326" s="126"/>
      <c r="K326" s="435"/>
      <c r="L326" s="226"/>
      <c r="M326" s="226"/>
      <c r="N326" s="226"/>
      <c r="O326" s="226"/>
      <c r="P326" s="226"/>
      <c r="Q326" s="226"/>
      <c r="R326" s="227"/>
      <c r="S326" s="227"/>
      <c r="T326" s="435"/>
    </row>
    <row r="327" spans="1:20" s="199" customFormat="1" ht="15" customHeight="1">
      <c r="A327" s="412" t="s">
        <v>563</v>
      </c>
      <c r="B327" s="413"/>
      <c r="C327" s="414">
        <f t="shared" ref="C327:J327" si="109">C74+C185+C280+C302+C321</f>
        <v>33648935</v>
      </c>
      <c r="D327" s="414">
        <f>D74+D185+D280+D302+D321</f>
        <v>37035688</v>
      </c>
      <c r="E327" s="414">
        <f>E74+E185+E280+E302+E321</f>
        <v>36042044</v>
      </c>
      <c r="F327" s="414">
        <f>F74+F185+F280+F302+F321</f>
        <v>35996246</v>
      </c>
      <c r="G327" s="414">
        <f t="shared" ref="G327:H327" si="110">G74+G185+G280+G302+G321</f>
        <v>43220266</v>
      </c>
      <c r="H327" s="414">
        <f t="shared" si="110"/>
        <v>50157818</v>
      </c>
      <c r="I327" s="415">
        <f t="shared" si="109"/>
        <v>4060252</v>
      </c>
      <c r="J327" s="415">
        <f t="shared" si="109"/>
        <v>4111535</v>
      </c>
      <c r="K327" s="440">
        <f>(J327-I327)/I327</f>
        <v>1.2630496826305362E-2</v>
      </c>
      <c r="L327" s="416">
        <f t="shared" ref="L327:S327" si="111">L74+L185+L280+L302+L321</f>
        <v>7890065</v>
      </c>
      <c r="M327" s="416">
        <f>M74+M185+M280+M302+M321</f>
        <v>9390376</v>
      </c>
      <c r="N327" s="416">
        <f>N74+N185+N280+N302+N321</f>
        <v>8934616</v>
      </c>
      <c r="O327" s="416">
        <f>O74+O185+O280+O302+O321</f>
        <v>8776918</v>
      </c>
      <c r="P327" s="416">
        <f>P74+P185+P280+P302+P321</f>
        <v>10168170</v>
      </c>
      <c r="Q327" s="416">
        <f>Q74+Q185+Q280+Q302+Q321</f>
        <v>10541929</v>
      </c>
      <c r="R327" s="417">
        <f t="shared" si="111"/>
        <v>901032</v>
      </c>
      <c r="S327" s="417">
        <f t="shared" si="111"/>
        <v>857915</v>
      </c>
      <c r="T327" s="440">
        <f>(S327-R327)/R327</f>
        <v>-4.7852906445054119E-2</v>
      </c>
    </row>
    <row r="328" spans="1:20" s="161" customFormat="1" ht="15" customHeight="1">
      <c r="A328" s="156"/>
      <c r="B328" s="133" t="s">
        <v>28</v>
      </c>
      <c r="C328" s="206"/>
      <c r="D328" s="206">
        <f>(D327-C327)/C327</f>
        <v>0.10064963423062276</v>
      </c>
      <c r="E328" s="206">
        <f>(E327-D327)/D327</f>
        <v>-2.6829365232799239E-2</v>
      </c>
      <c r="F328" s="206">
        <f>(F327-E327)/E327</f>
        <v>-1.270682650517823E-3</v>
      </c>
      <c r="G328" s="206">
        <f t="shared" ref="G328:H328" si="112">(G327-F327)/F327</f>
        <v>0.20068814953648223</v>
      </c>
      <c r="H328" s="206">
        <f t="shared" si="112"/>
        <v>0.16051618007163584</v>
      </c>
      <c r="I328" s="207"/>
      <c r="J328" s="207"/>
      <c r="K328" s="208" t="s">
        <v>380</v>
      </c>
      <c r="L328" s="206"/>
      <c r="M328" s="206">
        <f>(M327-L327)/L327</f>
        <v>0.19015191890054137</v>
      </c>
      <c r="N328" s="206">
        <f>(N327-M327)/M327</f>
        <v>-4.8534797754637302E-2</v>
      </c>
      <c r="O328" s="206">
        <f>(O327-N327)/N327</f>
        <v>-1.7650226937565083E-2</v>
      </c>
      <c r="P328" s="206">
        <f>(P327-O327)/O327</f>
        <v>0.15851258949895625</v>
      </c>
      <c r="Q328" s="206">
        <f>(Q327-P327)/P327</f>
        <v>3.675774500229638E-2</v>
      </c>
      <c r="R328" s="207"/>
      <c r="S328" s="207"/>
      <c r="T328" s="208" t="s">
        <v>380</v>
      </c>
    </row>
    <row r="329" spans="1:20" s="170" customFormat="1" ht="15" customHeight="1">
      <c r="A329" s="233"/>
      <c r="B329" s="163" t="s">
        <v>29</v>
      </c>
      <c r="C329" s="234"/>
      <c r="D329" s="234"/>
      <c r="E329" s="234"/>
      <c r="F329" s="234"/>
      <c r="G329" s="234"/>
      <c r="H329" s="234"/>
      <c r="I329" s="235"/>
      <c r="J329" s="235"/>
      <c r="K329" s="236"/>
      <c r="L329" s="237">
        <f t="shared" ref="L329:S329" si="113">L327/C327</f>
        <v>0.23448186398767151</v>
      </c>
      <c r="M329" s="237">
        <f t="shared" si="113"/>
        <v>0.2535493872828824</v>
      </c>
      <c r="N329" s="237">
        <f t="shared" si="113"/>
        <v>0.24789426482027491</v>
      </c>
      <c r="O329" s="237">
        <f t="shared" si="113"/>
        <v>0.24382870369315734</v>
      </c>
      <c r="P329" s="237">
        <f t="shared" si="113"/>
        <v>0.23526393844961527</v>
      </c>
      <c r="Q329" s="237">
        <f t="shared" si="113"/>
        <v>0.21017519143276928</v>
      </c>
      <c r="R329" s="238">
        <f t="shared" si="113"/>
        <v>0.22191528998692692</v>
      </c>
      <c r="S329" s="238">
        <f t="shared" si="113"/>
        <v>0.20866051243635284</v>
      </c>
      <c r="T329" s="235"/>
    </row>
    <row r="330" spans="1:20" ht="15" customHeight="1">
      <c r="C330" s="239"/>
      <c r="D330" s="239"/>
      <c r="E330" s="239"/>
      <c r="F330" s="239"/>
      <c r="G330" s="239"/>
      <c r="H330" s="239"/>
      <c r="I330" s="240"/>
      <c r="J330" s="240"/>
      <c r="K330" s="241"/>
      <c r="L330" s="242"/>
      <c r="M330" s="242"/>
      <c r="N330" s="242"/>
      <c r="O330" s="242"/>
      <c r="P330" s="242"/>
      <c r="Q330" s="242"/>
      <c r="R330" s="243"/>
      <c r="S330" s="243"/>
      <c r="T330" s="244"/>
    </row>
    <row r="331" spans="1:20" ht="15" customHeight="1">
      <c r="C331" s="239"/>
      <c r="D331" s="239"/>
      <c r="E331" s="239"/>
      <c r="F331" s="239"/>
      <c r="G331" s="239"/>
      <c r="H331" s="239"/>
      <c r="I331" s="240"/>
      <c r="J331" s="240"/>
      <c r="K331" s="241"/>
      <c r="L331" s="242"/>
      <c r="M331" s="242"/>
      <c r="N331" s="242"/>
      <c r="O331" s="242"/>
      <c r="P331" s="242"/>
      <c r="Q331" s="242"/>
      <c r="R331" s="243"/>
      <c r="S331" s="243"/>
      <c r="T331" s="244"/>
    </row>
  </sheetData>
  <sheetProtection algorithmName="SHA-512" hashValue="yAuv/73PZtsEodfF5Lj2OyCKMio2oWmRpZbNnYhQ59XQdnbASVz5XQIz8QlqPEz6M8SX1xn6cL57hl6QlooTZg==" saltValue="gapZghT4kQ+SnyeWAc309Q==" spinCount="100000" sheet="1" objects="1" scenarios="1"/>
  <autoFilter ref="A9:B329" xr:uid="{00000000-0009-0000-0000-000001000000}"/>
  <mergeCells count="38">
    <mergeCell ref="Q6:Q8"/>
    <mergeCell ref="P40:P42"/>
    <mergeCell ref="Q40:Q42"/>
    <mergeCell ref="T40:T42"/>
    <mergeCell ref="S6:S8"/>
    <mergeCell ref="T6:T8"/>
    <mergeCell ref="S40:S42"/>
    <mergeCell ref="R6:R8"/>
    <mergeCell ref="R40:R42"/>
    <mergeCell ref="A6:B8"/>
    <mergeCell ref="A40:B42"/>
    <mergeCell ref="J6:J8"/>
    <mergeCell ref="J40:J42"/>
    <mergeCell ref="I40:I42"/>
    <mergeCell ref="I6:I8"/>
    <mergeCell ref="F6:F8"/>
    <mergeCell ref="F40:F42"/>
    <mergeCell ref="C6:C8"/>
    <mergeCell ref="C40:C42"/>
    <mergeCell ref="D6:D8"/>
    <mergeCell ref="E6:E8"/>
    <mergeCell ref="D40:D42"/>
    <mergeCell ref="E40:E42"/>
    <mergeCell ref="G6:G8"/>
    <mergeCell ref="H6:H8"/>
    <mergeCell ref="G40:G42"/>
    <mergeCell ref="H40:H42"/>
    <mergeCell ref="P6:P8"/>
    <mergeCell ref="L6:L8"/>
    <mergeCell ref="L40:L42"/>
    <mergeCell ref="K40:K42"/>
    <mergeCell ref="K6:K8"/>
    <mergeCell ref="M6:M8"/>
    <mergeCell ref="N6:N8"/>
    <mergeCell ref="O6:O8"/>
    <mergeCell ref="O40:O42"/>
    <mergeCell ref="M40:M42"/>
    <mergeCell ref="N40:N42"/>
  </mergeCells>
  <phoneticPr fontId="0" type="noConversion"/>
  <conditionalFormatting sqref="K10:K25">
    <cfRule type="cellIs" dxfId="6" priority="4" operator="lessThan">
      <formula>0</formula>
    </cfRule>
  </conditionalFormatting>
  <conditionalFormatting sqref="K47:K327">
    <cfRule type="cellIs" dxfId="5" priority="3" operator="lessThan">
      <formula>0</formula>
    </cfRule>
  </conditionalFormatting>
  <conditionalFormatting sqref="T47:T327">
    <cfRule type="cellIs" dxfId="4" priority="2" operator="lessThan">
      <formula>0</formula>
    </cfRule>
  </conditionalFormatting>
  <conditionalFormatting sqref="T10:T25">
    <cfRule type="cellIs" dxfId="3" priority="1" operator="lessThan">
      <formula>0</formula>
    </cfRule>
  </conditionalFormatting>
  <printOptions verticalCentered="1"/>
  <pageMargins left="0.39370078740157483" right="0.19685039370078741" top="0.9055118110236221" bottom="0.9055118110236221" header="0.35433070866141736" footer="0.35433070866141736"/>
  <pageSetup scale="65" orientation="landscape" r:id="rId1"/>
  <headerFooter differentFirst="1" alignWithMargins="0">
    <oddHeader>&amp;L&amp;"-,Bold"&amp;K03+000All figures in thousands of dollars (based on CIF Value)&amp;R&amp;"-,Bold"&amp;K03+000Korea - Total  Agricultural Imports by Sector 2017 - 2023 (January)</oddHeader>
    <oddFooter>&amp;R&amp;"-,Bold"&amp;K03+000&amp;P of &amp;N Pages</oddFooter>
  </headerFooter>
  <rowBreaks count="1" manualBreakCount="1">
    <brk id="39" max="16383" man="1"/>
  </rowBreaks>
  <ignoredErrors>
    <ignoredError sqref="K10:K25 K327" formula="1"/>
    <ignoredError sqref="A317:A319 A47:A3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7"/>
  <sheetViews>
    <sheetView view="pageBreakPreview" zoomScaleNormal="100" zoomScaleSheetLayoutView="100" workbookViewId="0">
      <pane ySplit="4" topLeftCell="A5" activePane="bottomLeft" state="frozen"/>
      <selection pane="bottomLeft" activeCell="J1" sqref="J1"/>
    </sheetView>
  </sheetViews>
  <sheetFormatPr defaultColWidth="9" defaultRowHeight="15.75"/>
  <cols>
    <col min="1" max="1" width="7.875" style="282" bestFit="1" customWidth="1"/>
    <col min="2" max="2" width="28.875" style="282" customWidth="1"/>
    <col min="3" max="6" width="10.75" style="282" customWidth="1"/>
    <col min="7" max="7" width="11.875" style="282" customWidth="1"/>
    <col min="8" max="8" width="13" style="283" customWidth="1"/>
    <col min="9" max="9" width="13" style="284" customWidth="1"/>
    <col min="10" max="16384" width="9" style="282"/>
  </cols>
  <sheetData>
    <row r="1" spans="1:13" s="251" customFormat="1" ht="30" customHeight="1">
      <c r="A1" s="512" t="s">
        <v>661</v>
      </c>
      <c r="B1" s="513"/>
      <c r="C1" s="248">
        <v>2018</v>
      </c>
      <c r="D1" s="248">
        <v>2019</v>
      </c>
      <c r="E1" s="248">
        <v>2020</v>
      </c>
      <c r="F1" s="248">
        <v>2021</v>
      </c>
      <c r="G1" s="248">
        <v>2022</v>
      </c>
      <c r="H1" s="249" t="s">
        <v>924</v>
      </c>
      <c r="I1" s="250" t="s">
        <v>925</v>
      </c>
    </row>
    <row r="2" spans="1:13" s="257" customFormat="1" ht="17.25" customHeight="1">
      <c r="A2" s="252"/>
      <c r="B2" s="253" t="s">
        <v>662</v>
      </c>
      <c r="C2" s="254"/>
      <c r="D2" s="254"/>
      <c r="E2" s="254"/>
      <c r="F2" s="254"/>
      <c r="G2" s="254"/>
      <c r="H2" s="255">
        <f>SUM(H5:H240)</f>
        <v>4060253</v>
      </c>
      <c r="I2" s="256">
        <f>SUM(I5:I240)</f>
        <v>4111535</v>
      </c>
    </row>
    <row r="3" spans="1:13" s="257" customFormat="1" ht="19.5" customHeight="1">
      <c r="A3" s="349" t="s">
        <v>663</v>
      </c>
      <c r="B3" s="349" t="s">
        <v>664</v>
      </c>
      <c r="C3" s="350" t="s">
        <v>665</v>
      </c>
      <c r="D3" s="350" t="s">
        <v>665</v>
      </c>
      <c r="E3" s="351" t="s">
        <v>665</v>
      </c>
      <c r="F3" s="351" t="s">
        <v>665</v>
      </c>
      <c r="G3" s="351" t="s">
        <v>665</v>
      </c>
      <c r="H3" s="351" t="s">
        <v>665</v>
      </c>
      <c r="I3" s="351" t="s">
        <v>665</v>
      </c>
    </row>
    <row r="4" spans="1:13" s="105" customFormat="1" ht="17.25" customHeight="1">
      <c r="A4" s="258"/>
      <c r="B4" s="259"/>
      <c r="C4" s="260"/>
      <c r="D4" s="260"/>
      <c r="E4" s="260"/>
      <c r="F4" s="260"/>
      <c r="G4" s="260"/>
      <c r="H4" s="261"/>
      <c r="I4" s="262"/>
    </row>
    <row r="5" spans="1:13" s="105" customFormat="1" ht="17.25" customHeight="1">
      <c r="A5" s="263" t="s">
        <v>15</v>
      </c>
      <c r="B5" s="264" t="s">
        <v>666</v>
      </c>
      <c r="C5" s="265">
        <v>23079</v>
      </c>
      <c r="D5" s="265">
        <v>22661</v>
      </c>
      <c r="E5" s="265">
        <v>18590</v>
      </c>
      <c r="F5" s="265">
        <v>8779</v>
      </c>
      <c r="G5" s="265">
        <v>13260</v>
      </c>
      <c r="H5" s="34">
        <v>1316</v>
      </c>
      <c r="I5" s="35">
        <v>694</v>
      </c>
    </row>
    <row r="6" spans="1:13" s="105" customFormat="1" ht="17.25" customHeight="1">
      <c r="A6" s="263" t="s">
        <v>17</v>
      </c>
      <c r="B6" s="264" t="s">
        <v>667</v>
      </c>
      <c r="C6" s="265">
        <v>960</v>
      </c>
      <c r="D6" s="265">
        <v>851</v>
      </c>
      <c r="E6" s="265">
        <v>432</v>
      </c>
      <c r="F6" s="265">
        <v>475</v>
      </c>
      <c r="G6" s="265">
        <v>413</v>
      </c>
      <c r="H6" s="34">
        <v>0</v>
      </c>
      <c r="I6" s="35">
        <v>0</v>
      </c>
    </row>
    <row r="7" spans="1:13" s="105" customFormat="1" ht="17.25" customHeight="1">
      <c r="A7" s="263" t="s">
        <v>19</v>
      </c>
      <c r="B7" s="264" t="s">
        <v>668</v>
      </c>
      <c r="C7" s="265">
        <v>4091</v>
      </c>
      <c r="D7" s="265">
        <v>2050</v>
      </c>
      <c r="E7" s="265">
        <v>1707</v>
      </c>
      <c r="F7" s="265">
        <v>3462</v>
      </c>
      <c r="G7" s="265">
        <v>3157</v>
      </c>
      <c r="H7" s="34">
        <v>0</v>
      </c>
      <c r="I7" s="35">
        <v>0</v>
      </c>
    </row>
    <row r="8" spans="1:13" s="105" customFormat="1" ht="17.25" customHeight="1">
      <c r="A8" s="263" t="s">
        <v>21</v>
      </c>
      <c r="B8" s="264" t="s">
        <v>669</v>
      </c>
      <c r="C8" s="265">
        <v>1023</v>
      </c>
      <c r="D8" s="265">
        <v>0</v>
      </c>
      <c r="E8" s="265">
        <v>0</v>
      </c>
      <c r="F8" s="265">
        <v>0</v>
      </c>
      <c r="G8" s="265">
        <v>5</v>
      </c>
      <c r="H8" s="34">
        <v>0</v>
      </c>
      <c r="I8" s="35">
        <v>0</v>
      </c>
    </row>
    <row r="9" spans="1:13" s="105" customFormat="1" ht="17.25" customHeight="1">
      <c r="A9" s="263" t="s">
        <v>23</v>
      </c>
      <c r="B9" s="264" t="s">
        <v>670</v>
      </c>
      <c r="C9" s="265">
        <v>12409</v>
      </c>
      <c r="D9" s="265">
        <v>11852</v>
      </c>
      <c r="E9" s="265">
        <v>11884</v>
      </c>
      <c r="F9" s="265">
        <v>13561</v>
      </c>
      <c r="G9" s="265">
        <v>11103</v>
      </c>
      <c r="H9" s="34">
        <v>1044</v>
      </c>
      <c r="I9" s="35">
        <v>2863</v>
      </c>
    </row>
    <row r="10" spans="1:13" s="105" customFormat="1" ht="17.25" customHeight="1">
      <c r="A10" s="263" t="s">
        <v>25</v>
      </c>
      <c r="B10" s="264" t="s">
        <v>671</v>
      </c>
      <c r="C10" s="265">
        <v>32080</v>
      </c>
      <c r="D10" s="265">
        <v>31506</v>
      </c>
      <c r="E10" s="265">
        <v>36924</v>
      </c>
      <c r="F10" s="265">
        <v>41195</v>
      </c>
      <c r="G10" s="265">
        <v>38636</v>
      </c>
      <c r="H10" s="34">
        <v>2441</v>
      </c>
      <c r="I10" s="35">
        <v>4595</v>
      </c>
      <c r="M10" s="266"/>
    </row>
    <row r="11" spans="1:13" s="105" customFormat="1" ht="17.25" customHeight="1">
      <c r="A11" s="263" t="s">
        <v>31</v>
      </c>
      <c r="B11" s="264" t="s">
        <v>672</v>
      </c>
      <c r="C11" s="265">
        <v>865365</v>
      </c>
      <c r="D11" s="265">
        <v>868107</v>
      </c>
      <c r="E11" s="265">
        <v>978941</v>
      </c>
      <c r="F11" s="265">
        <v>1425140</v>
      </c>
      <c r="G11" s="265">
        <v>1372030</v>
      </c>
      <c r="H11" s="34">
        <v>154518</v>
      </c>
      <c r="I11" s="35">
        <v>106447</v>
      </c>
    </row>
    <row r="12" spans="1:13" s="105" customFormat="1" ht="17.25" customHeight="1">
      <c r="A12" s="263" t="s">
        <v>33</v>
      </c>
      <c r="B12" s="264" t="s">
        <v>673</v>
      </c>
      <c r="C12" s="265">
        <v>1826558</v>
      </c>
      <c r="D12" s="265">
        <v>2055264</v>
      </c>
      <c r="E12" s="265">
        <v>1917103</v>
      </c>
      <c r="F12" s="265">
        <v>2134855</v>
      </c>
      <c r="G12" s="265">
        <v>2866495</v>
      </c>
      <c r="H12" s="34">
        <v>334753</v>
      </c>
      <c r="I12" s="35">
        <v>312517</v>
      </c>
      <c r="M12" s="267"/>
    </row>
    <row r="13" spans="1:13" s="105" customFormat="1" ht="17.25" customHeight="1">
      <c r="A13" s="263" t="s">
        <v>36</v>
      </c>
      <c r="B13" s="264" t="s">
        <v>674</v>
      </c>
      <c r="C13" s="265">
        <v>1733568</v>
      </c>
      <c r="D13" s="265">
        <v>1599647</v>
      </c>
      <c r="E13" s="265">
        <v>1382381</v>
      </c>
      <c r="F13" s="265">
        <v>1718154</v>
      </c>
      <c r="G13" s="265">
        <v>2034320</v>
      </c>
      <c r="H13" s="34">
        <v>181790</v>
      </c>
      <c r="I13" s="35">
        <v>150873</v>
      </c>
    </row>
    <row r="14" spans="1:13" s="105" customFormat="1" ht="17.25" customHeight="1">
      <c r="A14" s="263" t="s">
        <v>38</v>
      </c>
      <c r="B14" s="264" t="s">
        <v>675</v>
      </c>
      <c r="C14" s="265">
        <v>138621</v>
      </c>
      <c r="D14" s="265">
        <v>134801</v>
      </c>
      <c r="E14" s="265">
        <v>142526</v>
      </c>
      <c r="F14" s="265">
        <v>187856</v>
      </c>
      <c r="G14" s="265">
        <v>272648</v>
      </c>
      <c r="H14" s="34">
        <v>22168</v>
      </c>
      <c r="I14" s="35">
        <v>38621</v>
      </c>
    </row>
    <row r="15" spans="1:13" s="105" customFormat="1" ht="17.25" customHeight="1">
      <c r="A15" s="263">
        <v>205</v>
      </c>
      <c r="B15" s="264" t="s">
        <v>676</v>
      </c>
      <c r="C15" s="265">
        <v>0</v>
      </c>
      <c r="D15" s="265">
        <v>0</v>
      </c>
      <c r="E15" s="265">
        <v>0</v>
      </c>
      <c r="F15" s="265">
        <v>0</v>
      </c>
      <c r="G15" s="265">
        <v>0</v>
      </c>
      <c r="H15" s="34">
        <v>0</v>
      </c>
      <c r="I15" s="35">
        <v>0</v>
      </c>
    </row>
    <row r="16" spans="1:13" s="105" customFormat="1" ht="17.25" customHeight="1">
      <c r="A16" s="263" t="s">
        <v>42</v>
      </c>
      <c r="B16" s="264" t="s">
        <v>677</v>
      </c>
      <c r="C16" s="265">
        <v>269793</v>
      </c>
      <c r="D16" s="265">
        <v>241758</v>
      </c>
      <c r="E16" s="265">
        <v>245299</v>
      </c>
      <c r="F16" s="265">
        <v>272900</v>
      </c>
      <c r="G16" s="265">
        <v>301142</v>
      </c>
      <c r="H16" s="34">
        <v>36030</v>
      </c>
      <c r="I16" s="35">
        <v>28010</v>
      </c>
    </row>
    <row r="17" spans="1:9" s="105" customFormat="1" ht="17.25" customHeight="1">
      <c r="A17" s="263" t="s">
        <v>44</v>
      </c>
      <c r="B17" s="264" t="s">
        <v>678</v>
      </c>
      <c r="C17" s="265">
        <v>252145</v>
      </c>
      <c r="D17" s="265">
        <v>293223</v>
      </c>
      <c r="E17" s="265">
        <v>264195</v>
      </c>
      <c r="F17" s="265">
        <v>272517</v>
      </c>
      <c r="G17" s="265">
        <v>452865</v>
      </c>
      <c r="H17" s="34">
        <v>24753</v>
      </c>
      <c r="I17" s="35">
        <v>51236</v>
      </c>
    </row>
    <row r="18" spans="1:9" s="105" customFormat="1" ht="17.25" customHeight="1">
      <c r="A18" s="263" t="s">
        <v>46</v>
      </c>
      <c r="B18" s="264" t="s">
        <v>679</v>
      </c>
      <c r="C18" s="265">
        <v>474</v>
      </c>
      <c r="D18" s="265">
        <v>650</v>
      </c>
      <c r="E18" s="265">
        <v>808</v>
      </c>
      <c r="F18" s="265">
        <v>1150</v>
      </c>
      <c r="G18" s="265">
        <v>1360</v>
      </c>
      <c r="H18" s="34">
        <v>7</v>
      </c>
      <c r="I18" s="35">
        <v>78</v>
      </c>
    </row>
    <row r="19" spans="1:9" s="105" customFormat="1" ht="17.25" customHeight="1">
      <c r="A19" s="263" t="s">
        <v>48</v>
      </c>
      <c r="B19" s="264" t="s">
        <v>680</v>
      </c>
      <c r="C19" s="265">
        <v>21022</v>
      </c>
      <c r="D19" s="265">
        <v>22187</v>
      </c>
      <c r="E19" s="265">
        <v>17483</v>
      </c>
      <c r="F19" s="265">
        <v>21424</v>
      </c>
      <c r="G19" s="265">
        <v>33146</v>
      </c>
      <c r="H19" s="34">
        <v>2017</v>
      </c>
      <c r="I19" s="35">
        <v>3748</v>
      </c>
    </row>
    <row r="20" spans="1:9" s="105" customFormat="1" ht="17.25" customHeight="1">
      <c r="A20" s="263" t="s">
        <v>50</v>
      </c>
      <c r="B20" s="264" t="s">
        <v>681</v>
      </c>
      <c r="C20" s="265">
        <v>16029</v>
      </c>
      <c r="D20" s="265">
        <v>15438</v>
      </c>
      <c r="E20" s="265">
        <v>18099</v>
      </c>
      <c r="F20" s="265">
        <v>22779</v>
      </c>
      <c r="G20" s="265">
        <v>22987</v>
      </c>
      <c r="H20" s="34">
        <v>1667</v>
      </c>
      <c r="I20" s="35">
        <v>1337</v>
      </c>
    </row>
    <row r="21" spans="1:9" s="105" customFormat="1" ht="17.25" customHeight="1">
      <c r="A21" s="263" t="s">
        <v>55</v>
      </c>
      <c r="B21" s="264" t="s">
        <v>682</v>
      </c>
      <c r="C21" s="265">
        <v>366481</v>
      </c>
      <c r="D21" s="265">
        <v>260619</v>
      </c>
      <c r="E21" s="265">
        <v>304785</v>
      </c>
      <c r="F21" s="265">
        <v>287529</v>
      </c>
      <c r="G21" s="265">
        <v>383205</v>
      </c>
      <c r="H21" s="34">
        <v>23809</v>
      </c>
      <c r="I21" s="35">
        <v>20741</v>
      </c>
    </row>
    <row r="22" spans="1:9" s="105" customFormat="1" ht="17.25" customHeight="1">
      <c r="A22" s="263" t="s">
        <v>57</v>
      </c>
      <c r="B22" s="264" t="s">
        <v>683</v>
      </c>
      <c r="C22" s="265">
        <v>250474</v>
      </c>
      <c r="D22" s="265">
        <v>254702</v>
      </c>
      <c r="E22" s="265">
        <v>249154</v>
      </c>
      <c r="F22" s="265">
        <v>326968</v>
      </c>
      <c r="G22" s="265">
        <v>332455</v>
      </c>
      <c r="H22" s="34">
        <v>32917</v>
      </c>
      <c r="I22" s="35">
        <v>30413</v>
      </c>
    </row>
    <row r="23" spans="1:9" s="105" customFormat="1" ht="17.25" customHeight="1">
      <c r="A23" s="263" t="s">
        <v>59</v>
      </c>
      <c r="B23" s="264" t="s">
        <v>684</v>
      </c>
      <c r="C23" s="265">
        <v>1408814</v>
      </c>
      <c r="D23" s="265">
        <v>1294028</v>
      </c>
      <c r="E23" s="265">
        <v>1188736</v>
      </c>
      <c r="F23" s="265">
        <v>1376622</v>
      </c>
      <c r="G23" s="265">
        <v>1577881</v>
      </c>
      <c r="H23" s="34">
        <v>127819</v>
      </c>
      <c r="I23" s="35">
        <v>138355</v>
      </c>
    </row>
    <row r="24" spans="1:9" s="105" customFormat="1" ht="17.25" customHeight="1">
      <c r="A24" s="263" t="s">
        <v>61</v>
      </c>
      <c r="B24" s="264" t="s">
        <v>685</v>
      </c>
      <c r="C24" s="265">
        <v>617770</v>
      </c>
      <c r="D24" s="265">
        <v>582405</v>
      </c>
      <c r="E24" s="265">
        <v>584136</v>
      </c>
      <c r="F24" s="265">
        <v>653028</v>
      </c>
      <c r="G24" s="265">
        <v>795600</v>
      </c>
      <c r="H24" s="34">
        <v>78991</v>
      </c>
      <c r="I24" s="35">
        <v>104366</v>
      </c>
    </row>
    <row r="25" spans="1:9" s="105" customFormat="1" ht="17.25" customHeight="1">
      <c r="A25" s="263" t="s">
        <v>63</v>
      </c>
      <c r="B25" s="264" t="s">
        <v>686</v>
      </c>
      <c r="C25" s="265">
        <v>108974</v>
      </c>
      <c r="D25" s="265">
        <v>120276</v>
      </c>
      <c r="E25" s="265">
        <v>111407</v>
      </c>
      <c r="F25" s="265">
        <v>102522</v>
      </c>
      <c r="G25" s="265">
        <v>102648</v>
      </c>
      <c r="H25" s="34">
        <v>8585</v>
      </c>
      <c r="I25" s="35">
        <v>7942</v>
      </c>
    </row>
    <row r="26" spans="1:9" s="105" customFormat="1" ht="17.25" customHeight="1">
      <c r="A26" s="263" t="s">
        <v>65</v>
      </c>
      <c r="B26" s="264" t="s">
        <v>687</v>
      </c>
      <c r="C26" s="265">
        <v>1172080</v>
      </c>
      <c r="D26" s="265">
        <v>1200393</v>
      </c>
      <c r="E26" s="265">
        <v>1137172</v>
      </c>
      <c r="F26" s="265">
        <v>1272869</v>
      </c>
      <c r="G26" s="265">
        <v>1353737</v>
      </c>
      <c r="H26" s="34">
        <v>121510</v>
      </c>
      <c r="I26" s="35">
        <v>104745</v>
      </c>
    </row>
    <row r="27" spans="1:9" s="105" customFormat="1" ht="17.25" customHeight="1">
      <c r="A27" s="263" t="s">
        <v>67</v>
      </c>
      <c r="B27" s="264" t="s">
        <v>688</v>
      </c>
      <c r="C27" s="265">
        <v>1088708</v>
      </c>
      <c r="D27" s="265">
        <v>950734</v>
      </c>
      <c r="E27" s="265">
        <v>964750</v>
      </c>
      <c r="F27" s="265">
        <v>955324</v>
      </c>
      <c r="G27" s="265">
        <v>1045054</v>
      </c>
      <c r="H27" s="34">
        <v>75176</v>
      </c>
      <c r="I27" s="35">
        <v>86495</v>
      </c>
    </row>
    <row r="28" spans="1:9" s="105" customFormat="1" ht="17.25" customHeight="1">
      <c r="A28" s="263" t="s">
        <v>69</v>
      </c>
      <c r="B28" s="264" t="s">
        <v>689</v>
      </c>
      <c r="C28" s="265">
        <v>32237</v>
      </c>
      <c r="D28" s="265">
        <v>42101</v>
      </c>
      <c r="E28" s="265">
        <v>35320</v>
      </c>
      <c r="F28" s="265">
        <v>46709</v>
      </c>
      <c r="G28" s="265">
        <v>56743</v>
      </c>
      <c r="H28" s="34">
        <v>2743</v>
      </c>
      <c r="I28" s="35">
        <v>3896</v>
      </c>
    </row>
    <row r="29" spans="1:9" s="105" customFormat="1" ht="17.25" customHeight="1">
      <c r="A29" s="263">
        <v>309</v>
      </c>
      <c r="B29" s="264" t="s">
        <v>690</v>
      </c>
      <c r="C29" s="265">
        <v>0</v>
      </c>
      <c r="D29" s="265">
        <v>0</v>
      </c>
      <c r="E29" s="265">
        <v>0</v>
      </c>
      <c r="F29" s="265">
        <v>0</v>
      </c>
      <c r="G29" s="265">
        <v>721</v>
      </c>
      <c r="H29" s="34">
        <v>77</v>
      </c>
      <c r="I29" s="35">
        <v>68</v>
      </c>
    </row>
    <row r="30" spans="1:9" s="105" customFormat="1" ht="17.25" customHeight="1">
      <c r="A30" s="263" t="s">
        <v>75</v>
      </c>
      <c r="B30" s="264" t="s">
        <v>691</v>
      </c>
      <c r="C30" s="265">
        <v>89858</v>
      </c>
      <c r="D30" s="265">
        <v>95260</v>
      </c>
      <c r="E30" s="265">
        <v>98515</v>
      </c>
      <c r="F30" s="265">
        <v>124640</v>
      </c>
      <c r="G30" s="265">
        <v>181464</v>
      </c>
      <c r="H30" s="34">
        <v>13636</v>
      </c>
      <c r="I30" s="35">
        <v>18566</v>
      </c>
    </row>
    <row r="31" spans="1:9" s="105" customFormat="1" ht="17.25" customHeight="1">
      <c r="A31" s="263" t="s">
        <v>77</v>
      </c>
      <c r="B31" s="264" t="s">
        <v>692</v>
      </c>
      <c r="C31" s="265">
        <v>69711</v>
      </c>
      <c r="D31" s="265">
        <v>75554</v>
      </c>
      <c r="E31" s="265">
        <v>70310</v>
      </c>
      <c r="F31" s="265">
        <v>61387</v>
      </c>
      <c r="G31" s="265">
        <v>90971</v>
      </c>
      <c r="H31" s="34">
        <v>4774</v>
      </c>
      <c r="I31" s="35">
        <v>4463</v>
      </c>
    </row>
    <row r="32" spans="1:9" s="105" customFormat="1" ht="17.25" customHeight="1">
      <c r="A32" s="263" t="s">
        <v>79</v>
      </c>
      <c r="B32" s="264" t="s">
        <v>693</v>
      </c>
      <c r="C32" s="265">
        <v>2782</v>
      </c>
      <c r="D32" s="265">
        <v>3172</v>
      </c>
      <c r="E32" s="265">
        <v>5569</v>
      </c>
      <c r="F32" s="265">
        <v>12641</v>
      </c>
      <c r="G32" s="265">
        <v>14241</v>
      </c>
      <c r="H32" s="34">
        <v>971</v>
      </c>
      <c r="I32" s="35">
        <v>770</v>
      </c>
    </row>
    <row r="33" spans="1:9" s="105" customFormat="1" ht="17.25" customHeight="1">
      <c r="A33" s="263" t="s">
        <v>81</v>
      </c>
      <c r="B33" s="264" t="s">
        <v>694</v>
      </c>
      <c r="C33" s="265">
        <v>128593</v>
      </c>
      <c r="D33" s="265">
        <v>143245</v>
      </c>
      <c r="E33" s="265">
        <v>169924</v>
      </c>
      <c r="F33" s="265">
        <v>200416</v>
      </c>
      <c r="G33" s="265">
        <v>253318</v>
      </c>
      <c r="H33" s="34">
        <v>17696</v>
      </c>
      <c r="I33" s="35">
        <v>26825</v>
      </c>
    </row>
    <row r="34" spans="1:9" s="105" customFormat="1" ht="17.25" customHeight="1">
      <c r="A34" s="263" t="s">
        <v>83</v>
      </c>
      <c r="B34" s="264" t="s">
        <v>695</v>
      </c>
      <c r="C34" s="265">
        <v>71489</v>
      </c>
      <c r="D34" s="265">
        <v>86111</v>
      </c>
      <c r="E34" s="265">
        <v>88924</v>
      </c>
      <c r="F34" s="265">
        <v>144777</v>
      </c>
      <c r="G34" s="265">
        <v>202202</v>
      </c>
      <c r="H34" s="34">
        <v>13932</v>
      </c>
      <c r="I34" s="35">
        <v>23145</v>
      </c>
    </row>
    <row r="35" spans="1:9" s="105" customFormat="1" ht="17.25" customHeight="1">
      <c r="A35" s="263" t="s">
        <v>85</v>
      </c>
      <c r="B35" s="264" t="s">
        <v>696</v>
      </c>
      <c r="C35" s="265">
        <v>533868</v>
      </c>
      <c r="D35" s="265">
        <v>555075</v>
      </c>
      <c r="E35" s="265">
        <v>629224</v>
      </c>
      <c r="F35" s="265">
        <v>685415</v>
      </c>
      <c r="G35" s="265">
        <v>792750</v>
      </c>
      <c r="H35" s="34">
        <v>55509</v>
      </c>
      <c r="I35" s="35">
        <v>66568</v>
      </c>
    </row>
    <row r="36" spans="1:9" s="105" customFormat="1" ht="17.25" customHeight="1">
      <c r="A36" s="263" t="s">
        <v>88</v>
      </c>
      <c r="B36" s="264" t="s">
        <v>697</v>
      </c>
      <c r="C36" s="265">
        <v>2955</v>
      </c>
      <c r="D36" s="265">
        <v>3210</v>
      </c>
      <c r="E36" s="265">
        <v>3250</v>
      </c>
      <c r="F36" s="265">
        <v>90128</v>
      </c>
      <c r="G36" s="265">
        <v>3993</v>
      </c>
      <c r="H36" s="34">
        <v>402</v>
      </c>
      <c r="I36" s="35">
        <v>731</v>
      </c>
    </row>
    <row r="37" spans="1:9" s="105" customFormat="1" ht="17.25" customHeight="1">
      <c r="A37" s="263" t="s">
        <v>90</v>
      </c>
      <c r="B37" s="264" t="s">
        <v>698</v>
      </c>
      <c r="C37" s="265">
        <v>12793</v>
      </c>
      <c r="D37" s="265">
        <v>10950</v>
      </c>
      <c r="E37" s="265">
        <v>9145</v>
      </c>
      <c r="F37" s="265">
        <v>27182</v>
      </c>
      <c r="G37" s="265">
        <v>19102</v>
      </c>
      <c r="H37" s="34">
        <v>837</v>
      </c>
      <c r="I37" s="35">
        <v>1216</v>
      </c>
    </row>
    <row r="38" spans="1:9" s="105" customFormat="1" ht="17.25" customHeight="1">
      <c r="A38" s="263" t="s">
        <v>93</v>
      </c>
      <c r="B38" s="264" t="s">
        <v>699</v>
      </c>
      <c r="C38" s="265">
        <v>12424</v>
      </c>
      <c r="D38" s="265">
        <v>10127</v>
      </c>
      <c r="E38" s="265">
        <v>12457</v>
      </c>
      <c r="F38" s="265">
        <v>15346</v>
      </c>
      <c r="G38" s="265">
        <v>17396</v>
      </c>
      <c r="H38" s="34">
        <v>1408</v>
      </c>
      <c r="I38" s="35">
        <v>548</v>
      </c>
    </row>
    <row r="39" spans="1:9" s="105" customFormat="1" ht="17.25" customHeight="1">
      <c r="A39" s="263" t="s">
        <v>95</v>
      </c>
      <c r="B39" s="264" t="s">
        <v>700</v>
      </c>
      <c r="C39" s="265">
        <v>7530</v>
      </c>
      <c r="D39" s="265">
        <v>6957</v>
      </c>
      <c r="E39" s="265">
        <v>6250</v>
      </c>
      <c r="F39" s="265">
        <v>4431</v>
      </c>
      <c r="G39" s="265">
        <v>3705</v>
      </c>
      <c r="H39" s="34">
        <v>286</v>
      </c>
      <c r="I39" s="35">
        <v>223</v>
      </c>
    </row>
    <row r="40" spans="1:9" s="105" customFormat="1" ht="17.25" customHeight="1">
      <c r="A40" s="263" t="s">
        <v>99</v>
      </c>
      <c r="B40" s="264" t="s">
        <v>701</v>
      </c>
      <c r="C40" s="265">
        <v>1843</v>
      </c>
      <c r="D40" s="265">
        <v>1828</v>
      </c>
      <c r="E40" s="265">
        <v>1380</v>
      </c>
      <c r="F40" s="265">
        <v>1591</v>
      </c>
      <c r="G40" s="265">
        <v>1422</v>
      </c>
      <c r="H40" s="34">
        <v>258</v>
      </c>
      <c r="I40" s="35">
        <v>135</v>
      </c>
    </row>
    <row r="41" spans="1:9" s="105" customFormat="1" ht="17.25" customHeight="1">
      <c r="A41" s="263">
        <v>503</v>
      </c>
      <c r="B41" s="264" t="s">
        <v>102</v>
      </c>
      <c r="C41" s="265">
        <v>0</v>
      </c>
      <c r="D41" s="265">
        <v>0</v>
      </c>
      <c r="E41" s="265">
        <v>0</v>
      </c>
      <c r="F41" s="265">
        <v>0</v>
      </c>
      <c r="G41" s="265">
        <v>0</v>
      </c>
      <c r="H41" s="34">
        <v>0</v>
      </c>
      <c r="I41" s="35">
        <v>0</v>
      </c>
    </row>
    <row r="42" spans="1:9" s="105" customFormat="1" ht="17.25" customHeight="1">
      <c r="A42" s="263" t="s">
        <v>103</v>
      </c>
      <c r="B42" s="264" t="s">
        <v>702</v>
      </c>
      <c r="C42" s="265">
        <v>137673</v>
      </c>
      <c r="D42" s="265">
        <v>159798</v>
      </c>
      <c r="E42" s="265">
        <v>139968</v>
      </c>
      <c r="F42" s="265">
        <v>113081</v>
      </c>
      <c r="G42" s="265">
        <v>121748</v>
      </c>
      <c r="H42" s="34">
        <v>13719</v>
      </c>
      <c r="I42" s="35">
        <v>11330</v>
      </c>
    </row>
    <row r="43" spans="1:9" s="105" customFormat="1" ht="17.25" customHeight="1">
      <c r="A43" s="263" t="s">
        <v>105</v>
      </c>
      <c r="B43" s="264" t="s">
        <v>703</v>
      </c>
      <c r="C43" s="265">
        <v>43534</v>
      </c>
      <c r="D43" s="265">
        <v>37689</v>
      </c>
      <c r="E43" s="265">
        <v>40878</v>
      </c>
      <c r="F43" s="265">
        <v>36601</v>
      </c>
      <c r="G43" s="265">
        <v>35817</v>
      </c>
      <c r="H43" s="34">
        <v>3757</v>
      </c>
      <c r="I43" s="35">
        <v>1352</v>
      </c>
    </row>
    <row r="44" spans="1:9" s="105" customFormat="1" ht="17.25" customHeight="1">
      <c r="A44" s="263" t="s">
        <v>107</v>
      </c>
      <c r="B44" s="264" t="s">
        <v>704</v>
      </c>
      <c r="C44" s="265">
        <v>669</v>
      </c>
      <c r="D44" s="265">
        <v>755</v>
      </c>
      <c r="E44" s="265">
        <v>1301</v>
      </c>
      <c r="F44" s="265">
        <v>2722</v>
      </c>
      <c r="G44" s="265">
        <v>3146</v>
      </c>
      <c r="H44" s="34">
        <v>336</v>
      </c>
      <c r="I44" s="35">
        <v>546</v>
      </c>
    </row>
    <row r="45" spans="1:9" s="105" customFormat="1" ht="17.25" customHeight="1">
      <c r="A45" s="263" t="s">
        <v>109</v>
      </c>
      <c r="B45" s="264" t="s">
        <v>705</v>
      </c>
      <c r="C45" s="265">
        <v>52632</v>
      </c>
      <c r="D45" s="265">
        <v>47071</v>
      </c>
      <c r="E45" s="265">
        <v>48190</v>
      </c>
      <c r="F45" s="265">
        <v>52433</v>
      </c>
      <c r="G45" s="265">
        <v>62125</v>
      </c>
      <c r="H45" s="34">
        <v>4912</v>
      </c>
      <c r="I45" s="35">
        <v>3543</v>
      </c>
    </row>
    <row r="46" spans="1:9" s="105" customFormat="1" ht="17.25" customHeight="1">
      <c r="A46" s="263" t="s">
        <v>111</v>
      </c>
      <c r="B46" s="264" t="s">
        <v>706</v>
      </c>
      <c r="C46" s="265">
        <v>45396</v>
      </c>
      <c r="D46" s="265">
        <v>45050</v>
      </c>
      <c r="E46" s="265">
        <v>51902</v>
      </c>
      <c r="F46" s="265">
        <v>45163</v>
      </c>
      <c r="G46" s="265">
        <v>53827</v>
      </c>
      <c r="H46" s="34">
        <v>8485</v>
      </c>
      <c r="I46" s="35">
        <v>1028</v>
      </c>
    </row>
    <row r="47" spans="1:9" s="105" customFormat="1" ht="17.25" customHeight="1">
      <c r="A47" s="263" t="s">
        <v>113</v>
      </c>
      <c r="B47" s="264" t="s">
        <v>707</v>
      </c>
      <c r="C47" s="265">
        <v>17335</v>
      </c>
      <c r="D47" s="265">
        <v>18824</v>
      </c>
      <c r="E47" s="265">
        <v>19902</v>
      </c>
      <c r="F47" s="265">
        <v>20608</v>
      </c>
      <c r="G47" s="265">
        <v>21332</v>
      </c>
      <c r="H47" s="34">
        <v>1532</v>
      </c>
      <c r="I47" s="35">
        <v>2225</v>
      </c>
    </row>
    <row r="48" spans="1:9" s="105" customFormat="1" ht="17.25" customHeight="1">
      <c r="A48" s="263" t="s">
        <v>117</v>
      </c>
      <c r="B48" s="264" t="s">
        <v>708</v>
      </c>
      <c r="C48" s="265">
        <v>12824</v>
      </c>
      <c r="D48" s="265">
        <v>12996</v>
      </c>
      <c r="E48" s="265">
        <v>12626</v>
      </c>
      <c r="F48" s="265">
        <v>13802</v>
      </c>
      <c r="G48" s="265">
        <v>12960</v>
      </c>
      <c r="H48" s="34">
        <v>449</v>
      </c>
      <c r="I48" s="35">
        <v>100</v>
      </c>
    </row>
    <row r="49" spans="1:9" s="105" customFormat="1" ht="17.25" customHeight="1">
      <c r="A49" s="263" t="s">
        <v>119</v>
      </c>
      <c r="B49" s="264" t="s">
        <v>709</v>
      </c>
      <c r="C49" s="265">
        <v>68600</v>
      </c>
      <c r="D49" s="265">
        <v>69964</v>
      </c>
      <c r="E49" s="265">
        <v>69065</v>
      </c>
      <c r="F49" s="265">
        <v>81992</v>
      </c>
      <c r="G49" s="265">
        <v>83559</v>
      </c>
      <c r="H49" s="34">
        <v>7969</v>
      </c>
      <c r="I49" s="35">
        <v>6777</v>
      </c>
    </row>
    <row r="50" spans="1:9" s="105" customFormat="1" ht="17.25" customHeight="1">
      <c r="A50" s="263" t="s">
        <v>121</v>
      </c>
      <c r="B50" s="264" t="s">
        <v>710</v>
      </c>
      <c r="C50" s="265">
        <v>34772</v>
      </c>
      <c r="D50" s="265">
        <v>36906</v>
      </c>
      <c r="E50" s="265">
        <v>34197</v>
      </c>
      <c r="F50" s="265">
        <v>50963</v>
      </c>
      <c r="G50" s="265">
        <v>68577</v>
      </c>
      <c r="H50" s="34">
        <v>6166</v>
      </c>
      <c r="I50" s="35">
        <v>6298</v>
      </c>
    </row>
    <row r="51" spans="1:9" s="105" customFormat="1" ht="17.25" customHeight="1">
      <c r="A51" s="263" t="s">
        <v>123</v>
      </c>
      <c r="B51" s="264" t="s">
        <v>711</v>
      </c>
      <c r="C51" s="265">
        <v>6769</v>
      </c>
      <c r="D51" s="265">
        <v>8446</v>
      </c>
      <c r="E51" s="265">
        <v>5475</v>
      </c>
      <c r="F51" s="265">
        <v>6840</v>
      </c>
      <c r="G51" s="265">
        <v>8392</v>
      </c>
      <c r="H51" s="34">
        <v>766</v>
      </c>
      <c r="I51" s="35">
        <v>557</v>
      </c>
    </row>
    <row r="52" spans="1:9" s="105" customFormat="1" ht="17.25" customHeight="1">
      <c r="A52" s="263" t="s">
        <v>127</v>
      </c>
      <c r="B52" s="264" t="s">
        <v>712</v>
      </c>
      <c r="C52" s="265">
        <v>23743</v>
      </c>
      <c r="D52" s="265">
        <v>17267</v>
      </c>
      <c r="E52" s="265">
        <v>15481</v>
      </c>
      <c r="F52" s="265">
        <v>17797</v>
      </c>
      <c r="G52" s="265">
        <v>30932</v>
      </c>
      <c r="H52" s="34">
        <v>5683</v>
      </c>
      <c r="I52" s="35">
        <v>3223</v>
      </c>
    </row>
    <row r="53" spans="1:9" s="105" customFormat="1" ht="17.25" customHeight="1">
      <c r="A53" s="263" t="s">
        <v>129</v>
      </c>
      <c r="B53" s="264" t="s">
        <v>713</v>
      </c>
      <c r="C53" s="265">
        <v>0</v>
      </c>
      <c r="D53" s="265">
        <v>0</v>
      </c>
      <c r="E53" s="265">
        <v>0</v>
      </c>
      <c r="F53" s="265">
        <v>0</v>
      </c>
      <c r="G53" s="265">
        <v>0</v>
      </c>
      <c r="H53" s="34">
        <v>0</v>
      </c>
      <c r="I53" s="35">
        <v>0</v>
      </c>
    </row>
    <row r="54" spans="1:9" s="105" customFormat="1" ht="17.25" customHeight="1">
      <c r="A54" s="263" t="s">
        <v>131</v>
      </c>
      <c r="B54" s="264" t="s">
        <v>714</v>
      </c>
      <c r="C54" s="265">
        <v>27637</v>
      </c>
      <c r="D54" s="265">
        <v>14296</v>
      </c>
      <c r="E54" s="265">
        <v>18263</v>
      </c>
      <c r="F54" s="265">
        <v>34694</v>
      </c>
      <c r="G54" s="265">
        <v>60590</v>
      </c>
      <c r="H54" s="34">
        <v>5334</v>
      </c>
      <c r="I54" s="35">
        <v>9815</v>
      </c>
    </row>
    <row r="55" spans="1:9" s="105" customFormat="1" ht="17.25" customHeight="1">
      <c r="A55" s="263" t="s">
        <v>133</v>
      </c>
      <c r="B55" s="264" t="s">
        <v>715</v>
      </c>
      <c r="C55" s="265">
        <v>17305</v>
      </c>
      <c r="D55" s="265">
        <v>16741</v>
      </c>
      <c r="E55" s="265">
        <v>23873</v>
      </c>
      <c r="F55" s="265">
        <v>14609</v>
      </c>
      <c r="G55" s="265">
        <v>14760</v>
      </c>
      <c r="H55" s="34">
        <v>1198</v>
      </c>
      <c r="I55" s="35">
        <v>505</v>
      </c>
    </row>
    <row r="56" spans="1:9" s="105" customFormat="1" ht="17.25" customHeight="1">
      <c r="A56" s="263" t="s">
        <v>135</v>
      </c>
      <c r="B56" s="264" t="s">
        <v>716</v>
      </c>
      <c r="C56" s="265">
        <v>17359</v>
      </c>
      <c r="D56" s="265">
        <v>13712</v>
      </c>
      <c r="E56" s="265">
        <v>16455</v>
      </c>
      <c r="F56" s="265">
        <v>18537</v>
      </c>
      <c r="G56" s="265">
        <v>18292</v>
      </c>
      <c r="H56" s="34">
        <v>2010</v>
      </c>
      <c r="I56" s="35">
        <v>1016</v>
      </c>
    </row>
    <row r="57" spans="1:9" s="105" customFormat="1" ht="17.25" customHeight="1">
      <c r="A57" s="263" t="s">
        <v>137</v>
      </c>
      <c r="B57" s="264" t="s">
        <v>717</v>
      </c>
      <c r="C57" s="265">
        <v>89586</v>
      </c>
      <c r="D57" s="265">
        <v>85803</v>
      </c>
      <c r="E57" s="265">
        <v>78814</v>
      </c>
      <c r="F57" s="265">
        <v>90316</v>
      </c>
      <c r="G57" s="265">
        <v>96704</v>
      </c>
      <c r="H57" s="34">
        <v>9882</v>
      </c>
      <c r="I57" s="35">
        <v>7175</v>
      </c>
    </row>
    <row r="58" spans="1:9" s="105" customFormat="1" ht="17.25" customHeight="1">
      <c r="A58" s="263" t="s">
        <v>139</v>
      </c>
      <c r="B58" s="264" t="s">
        <v>718</v>
      </c>
      <c r="C58" s="265">
        <v>0</v>
      </c>
      <c r="D58" s="265">
        <v>0</v>
      </c>
      <c r="E58" s="265">
        <v>0</v>
      </c>
      <c r="F58" s="265">
        <v>0</v>
      </c>
      <c r="G58" s="265">
        <v>0</v>
      </c>
      <c r="H58" s="34">
        <v>0</v>
      </c>
      <c r="I58" s="35">
        <v>0</v>
      </c>
    </row>
    <row r="59" spans="1:9" s="105" customFormat="1" ht="17.25" customHeight="1">
      <c r="A59" s="263" t="s">
        <v>141</v>
      </c>
      <c r="B59" s="264" t="s">
        <v>719</v>
      </c>
      <c r="C59" s="265">
        <v>1</v>
      </c>
      <c r="D59" s="265">
        <v>0</v>
      </c>
      <c r="E59" s="265">
        <v>0</v>
      </c>
      <c r="F59" s="265">
        <v>79</v>
      </c>
      <c r="G59" s="265">
        <v>1</v>
      </c>
      <c r="H59" s="34">
        <v>0</v>
      </c>
      <c r="I59" s="35">
        <v>0</v>
      </c>
    </row>
    <row r="60" spans="1:9" s="105" customFormat="1" ht="17.25" customHeight="1">
      <c r="A60" s="263" t="s">
        <v>143</v>
      </c>
      <c r="B60" s="264" t="s">
        <v>720</v>
      </c>
      <c r="C60" s="265">
        <v>60731</v>
      </c>
      <c r="D60" s="265">
        <v>60188</v>
      </c>
      <c r="E60" s="265">
        <v>54702</v>
      </c>
      <c r="F60" s="265">
        <v>65687</v>
      </c>
      <c r="G60" s="265">
        <v>62198</v>
      </c>
      <c r="H60" s="34">
        <v>7610</v>
      </c>
      <c r="I60" s="35">
        <v>5482</v>
      </c>
    </row>
    <row r="61" spans="1:9" s="105" customFormat="1" ht="17.25" customHeight="1">
      <c r="A61" s="263" t="s">
        <v>146</v>
      </c>
      <c r="B61" s="264" t="s">
        <v>721</v>
      </c>
      <c r="C61" s="265">
        <v>253352</v>
      </c>
      <c r="D61" s="265">
        <v>248511</v>
      </c>
      <c r="E61" s="265">
        <v>266248</v>
      </c>
      <c r="F61" s="265">
        <v>294621</v>
      </c>
      <c r="G61" s="265">
        <v>312238</v>
      </c>
      <c r="H61" s="34">
        <v>28137</v>
      </c>
      <c r="I61" s="35">
        <v>29015</v>
      </c>
    </row>
    <row r="62" spans="1:9" s="105" customFormat="1" ht="17.25" customHeight="1">
      <c r="A62" s="263" t="s">
        <v>148</v>
      </c>
      <c r="B62" s="264" t="s">
        <v>722</v>
      </c>
      <c r="C62" s="265">
        <v>27968</v>
      </c>
      <c r="D62" s="265">
        <v>25193</v>
      </c>
      <c r="E62" s="265">
        <v>20633</v>
      </c>
      <c r="F62" s="265">
        <v>20253</v>
      </c>
      <c r="G62" s="265">
        <v>24978</v>
      </c>
      <c r="H62" s="34">
        <v>2010</v>
      </c>
      <c r="I62" s="35">
        <v>2376</v>
      </c>
    </row>
    <row r="63" spans="1:9" s="105" customFormat="1" ht="17.25" customHeight="1">
      <c r="A63" s="263" t="s">
        <v>150</v>
      </c>
      <c r="B63" s="264" t="s">
        <v>723</v>
      </c>
      <c r="C63" s="265">
        <v>80173</v>
      </c>
      <c r="D63" s="265">
        <v>74084</v>
      </c>
      <c r="E63" s="265">
        <v>81961</v>
      </c>
      <c r="F63" s="265">
        <v>89705</v>
      </c>
      <c r="G63" s="265">
        <v>96031</v>
      </c>
      <c r="H63" s="34">
        <v>8091</v>
      </c>
      <c r="I63" s="35">
        <v>10129</v>
      </c>
    </row>
    <row r="64" spans="1:9" s="105" customFormat="1" ht="17.25" customHeight="1">
      <c r="A64" s="263" t="s">
        <v>152</v>
      </c>
      <c r="B64" s="264" t="s">
        <v>724</v>
      </c>
      <c r="C64" s="265">
        <v>51812</v>
      </c>
      <c r="D64" s="265">
        <v>52496</v>
      </c>
      <c r="E64" s="265">
        <v>63726</v>
      </c>
      <c r="F64" s="265">
        <v>104026</v>
      </c>
      <c r="G64" s="265">
        <v>95162</v>
      </c>
      <c r="H64" s="34">
        <v>7267</v>
      </c>
      <c r="I64" s="35">
        <v>7600</v>
      </c>
    </row>
    <row r="65" spans="1:9" s="105" customFormat="1" ht="17.25" customHeight="1">
      <c r="A65" s="263" t="s">
        <v>154</v>
      </c>
      <c r="B65" s="264" t="s">
        <v>725</v>
      </c>
      <c r="C65" s="265">
        <v>49973</v>
      </c>
      <c r="D65" s="265">
        <v>45824</v>
      </c>
      <c r="E65" s="265">
        <v>52404</v>
      </c>
      <c r="F65" s="265">
        <v>66977</v>
      </c>
      <c r="G65" s="265">
        <v>110965</v>
      </c>
      <c r="H65" s="34">
        <v>3536</v>
      </c>
      <c r="I65" s="35">
        <v>2187</v>
      </c>
    </row>
    <row r="66" spans="1:9" s="105" customFormat="1" ht="17.25" customHeight="1">
      <c r="A66" s="263" t="s">
        <v>159</v>
      </c>
      <c r="B66" s="264" t="s">
        <v>726</v>
      </c>
      <c r="C66" s="265">
        <v>122675</v>
      </c>
      <c r="D66" s="265">
        <v>49754</v>
      </c>
      <c r="E66" s="265">
        <v>43081</v>
      </c>
      <c r="F66" s="265">
        <v>59533</v>
      </c>
      <c r="G66" s="265">
        <v>43978</v>
      </c>
      <c r="H66" s="34">
        <v>4773</v>
      </c>
      <c r="I66" s="35">
        <v>4400</v>
      </c>
    </row>
    <row r="67" spans="1:9" s="105" customFormat="1" ht="17.25" customHeight="1">
      <c r="A67" s="263" t="s">
        <v>161</v>
      </c>
      <c r="B67" s="264" t="s">
        <v>727</v>
      </c>
      <c r="C67" s="265">
        <v>315841</v>
      </c>
      <c r="D67" s="265">
        <v>304069</v>
      </c>
      <c r="E67" s="265">
        <v>295028</v>
      </c>
      <c r="F67" s="265">
        <v>342107</v>
      </c>
      <c r="G67" s="265">
        <v>286568</v>
      </c>
      <c r="H67" s="34">
        <v>21646</v>
      </c>
      <c r="I67" s="35">
        <v>21534</v>
      </c>
    </row>
    <row r="68" spans="1:9" s="105" customFormat="1" ht="17.25" customHeight="1">
      <c r="A68" s="263" t="s">
        <v>164</v>
      </c>
      <c r="B68" s="264" t="s">
        <v>728</v>
      </c>
      <c r="C68" s="265">
        <v>360222</v>
      </c>
      <c r="D68" s="265">
        <v>301548</v>
      </c>
      <c r="E68" s="265">
        <v>275864</v>
      </c>
      <c r="F68" s="265">
        <v>290160</v>
      </c>
      <c r="G68" s="265">
        <v>283876</v>
      </c>
      <c r="H68" s="34">
        <v>16732</v>
      </c>
      <c r="I68" s="35">
        <v>19306</v>
      </c>
    </row>
    <row r="69" spans="1:9" s="105" customFormat="1" ht="17.25" customHeight="1">
      <c r="A69" s="263" t="s">
        <v>166</v>
      </c>
      <c r="B69" s="264" t="s">
        <v>729</v>
      </c>
      <c r="C69" s="265">
        <v>183211</v>
      </c>
      <c r="D69" s="265">
        <v>165442</v>
      </c>
      <c r="E69" s="265">
        <v>161805</v>
      </c>
      <c r="F69" s="265">
        <v>207008</v>
      </c>
      <c r="G69" s="265">
        <v>214929</v>
      </c>
      <c r="H69" s="34">
        <v>21442</v>
      </c>
      <c r="I69" s="35">
        <v>20363</v>
      </c>
    </row>
    <row r="70" spans="1:9" s="105" customFormat="1" ht="17.25" customHeight="1">
      <c r="A70" s="263" t="s">
        <v>168</v>
      </c>
      <c r="B70" s="264" t="s">
        <v>730</v>
      </c>
      <c r="C70" s="265">
        <v>327606</v>
      </c>
      <c r="D70" s="265">
        <v>274259</v>
      </c>
      <c r="E70" s="265">
        <v>254218</v>
      </c>
      <c r="F70" s="265">
        <v>267762</v>
      </c>
      <c r="G70" s="265">
        <v>234415</v>
      </c>
      <c r="H70" s="34">
        <v>7699</v>
      </c>
      <c r="I70" s="35">
        <v>7175</v>
      </c>
    </row>
    <row r="71" spans="1:9" s="105" customFormat="1" ht="17.25" customHeight="1">
      <c r="A71" s="263" t="s">
        <v>170</v>
      </c>
      <c r="B71" s="264" t="s">
        <v>731</v>
      </c>
      <c r="C71" s="265">
        <v>182809</v>
      </c>
      <c r="D71" s="265">
        <v>214297</v>
      </c>
      <c r="E71" s="265">
        <v>190887</v>
      </c>
      <c r="F71" s="265">
        <v>182592</v>
      </c>
      <c r="G71" s="265">
        <v>157858</v>
      </c>
      <c r="H71" s="34">
        <v>14838</v>
      </c>
      <c r="I71" s="35">
        <v>6395</v>
      </c>
    </row>
    <row r="72" spans="1:9" s="105" customFormat="1" ht="17.25" customHeight="1">
      <c r="A72" s="263" t="s">
        <v>172</v>
      </c>
      <c r="B72" s="264" t="s">
        <v>732</v>
      </c>
      <c r="C72" s="265">
        <v>3517</v>
      </c>
      <c r="D72" s="265">
        <v>3931</v>
      </c>
      <c r="E72" s="265">
        <v>4257</v>
      </c>
      <c r="F72" s="265">
        <v>3392</v>
      </c>
      <c r="G72" s="265">
        <v>3621</v>
      </c>
      <c r="H72" s="34">
        <v>23</v>
      </c>
      <c r="I72" s="35">
        <v>34</v>
      </c>
    </row>
    <row r="73" spans="1:9" s="105" customFormat="1" ht="17.25" customHeight="1">
      <c r="A73" s="263" t="s">
        <v>174</v>
      </c>
      <c r="B73" s="264" t="s">
        <v>733</v>
      </c>
      <c r="C73" s="265">
        <v>138</v>
      </c>
      <c r="D73" s="265">
        <v>183</v>
      </c>
      <c r="E73" s="265">
        <v>113</v>
      </c>
      <c r="F73" s="265">
        <v>91</v>
      </c>
      <c r="G73" s="265">
        <v>71</v>
      </c>
      <c r="H73" s="34">
        <v>0</v>
      </c>
      <c r="I73" s="35">
        <v>0</v>
      </c>
    </row>
    <row r="74" spans="1:9" s="105" customFormat="1" ht="17.25" customHeight="1">
      <c r="A74" s="263" t="s">
        <v>176</v>
      </c>
      <c r="B74" s="264" t="s">
        <v>734</v>
      </c>
      <c r="C74" s="265">
        <v>163136</v>
      </c>
      <c r="D74" s="265">
        <v>136808</v>
      </c>
      <c r="E74" s="265">
        <v>140748</v>
      </c>
      <c r="F74" s="265">
        <v>167963</v>
      </c>
      <c r="G74" s="265">
        <v>117091</v>
      </c>
      <c r="H74" s="34">
        <v>18032</v>
      </c>
      <c r="I74" s="35">
        <v>27380</v>
      </c>
    </row>
    <row r="75" spans="1:9" s="105" customFormat="1" ht="17.25" customHeight="1">
      <c r="A75" s="263" t="s">
        <v>178</v>
      </c>
      <c r="B75" s="264" t="s">
        <v>735</v>
      </c>
      <c r="C75" s="265">
        <v>138390</v>
      </c>
      <c r="D75" s="265">
        <v>151493</v>
      </c>
      <c r="E75" s="265">
        <v>178184</v>
      </c>
      <c r="F75" s="265">
        <v>220348</v>
      </c>
      <c r="G75" s="265">
        <v>216087</v>
      </c>
      <c r="H75" s="34">
        <v>6630</v>
      </c>
      <c r="I75" s="35">
        <v>10163</v>
      </c>
    </row>
    <row r="76" spans="1:9" s="105" customFormat="1" ht="17.25" customHeight="1">
      <c r="A76" s="263" t="s">
        <v>181</v>
      </c>
      <c r="B76" s="264" t="s">
        <v>736</v>
      </c>
      <c r="C76" s="265">
        <v>104489</v>
      </c>
      <c r="D76" s="265">
        <v>102817</v>
      </c>
      <c r="E76" s="265">
        <v>107785</v>
      </c>
      <c r="F76" s="265">
        <v>130829</v>
      </c>
      <c r="G76" s="265">
        <v>163364</v>
      </c>
      <c r="H76" s="34">
        <v>12321</v>
      </c>
      <c r="I76" s="35">
        <v>11237</v>
      </c>
    </row>
    <row r="77" spans="1:9" s="105" customFormat="1" ht="17.25" customHeight="1">
      <c r="A77" s="263" t="s">
        <v>183</v>
      </c>
      <c r="B77" s="264" t="s">
        <v>737</v>
      </c>
      <c r="C77" s="265">
        <v>249</v>
      </c>
      <c r="D77" s="265">
        <v>150</v>
      </c>
      <c r="E77" s="265">
        <v>82</v>
      </c>
      <c r="F77" s="265">
        <v>168</v>
      </c>
      <c r="G77" s="265">
        <v>196</v>
      </c>
      <c r="H77" s="34">
        <v>0</v>
      </c>
      <c r="I77" s="35">
        <v>8</v>
      </c>
    </row>
    <row r="78" spans="1:9" s="105" customFormat="1" ht="17.25" customHeight="1">
      <c r="A78" s="263" t="s">
        <v>185</v>
      </c>
      <c r="B78" s="264" t="s">
        <v>738</v>
      </c>
      <c r="C78" s="265">
        <v>18127</v>
      </c>
      <c r="D78" s="265">
        <v>13834</v>
      </c>
      <c r="E78" s="265">
        <v>13861</v>
      </c>
      <c r="F78" s="265">
        <v>15037</v>
      </c>
      <c r="G78" s="265">
        <v>17029</v>
      </c>
      <c r="H78" s="34">
        <v>1570</v>
      </c>
      <c r="I78" s="35">
        <v>1313</v>
      </c>
    </row>
    <row r="79" spans="1:9" s="105" customFormat="1" ht="17.25" customHeight="1">
      <c r="A79" s="263" t="s">
        <v>187</v>
      </c>
      <c r="B79" s="264" t="s">
        <v>739</v>
      </c>
      <c r="C79" s="265">
        <v>536</v>
      </c>
      <c r="D79" s="265">
        <v>585</v>
      </c>
      <c r="E79" s="265">
        <v>827</v>
      </c>
      <c r="F79" s="265">
        <v>1369</v>
      </c>
      <c r="G79" s="265">
        <v>1417</v>
      </c>
      <c r="H79" s="34">
        <v>207</v>
      </c>
      <c r="I79" s="35">
        <v>215</v>
      </c>
    </row>
    <row r="80" spans="1:9" s="105" customFormat="1" ht="17.25" customHeight="1">
      <c r="A80" s="263" t="s">
        <v>192</v>
      </c>
      <c r="B80" s="264" t="s">
        <v>740</v>
      </c>
      <c r="C80" s="265">
        <v>637288</v>
      </c>
      <c r="D80" s="265">
        <v>661673</v>
      </c>
      <c r="E80" s="265">
        <v>737795</v>
      </c>
      <c r="F80" s="265">
        <v>916480</v>
      </c>
      <c r="G80" s="265">
        <v>1304982</v>
      </c>
      <c r="H80" s="34">
        <v>75153</v>
      </c>
      <c r="I80" s="35">
        <v>90961</v>
      </c>
    </row>
    <row r="81" spans="1:9" s="105" customFormat="1" ht="17.25" customHeight="1">
      <c r="A81" s="263" t="s">
        <v>194</v>
      </c>
      <c r="B81" s="264" t="s">
        <v>741</v>
      </c>
      <c r="C81" s="265">
        <v>20851</v>
      </c>
      <c r="D81" s="265">
        <v>20039</v>
      </c>
      <c r="E81" s="265">
        <v>21220</v>
      </c>
      <c r="F81" s="265">
        <v>24897</v>
      </c>
      <c r="G81" s="265">
        <v>26223</v>
      </c>
      <c r="H81" s="34">
        <v>2814</v>
      </c>
      <c r="I81" s="35">
        <v>1938</v>
      </c>
    </row>
    <row r="82" spans="1:9" s="105" customFormat="1" ht="17.25" customHeight="1">
      <c r="A82" s="263" t="s">
        <v>196</v>
      </c>
      <c r="B82" s="264" t="s">
        <v>197</v>
      </c>
      <c r="C82" s="265">
        <v>284</v>
      </c>
      <c r="D82" s="265">
        <v>301</v>
      </c>
      <c r="E82" s="265">
        <v>244</v>
      </c>
      <c r="F82" s="265">
        <v>193</v>
      </c>
      <c r="G82" s="265">
        <v>97</v>
      </c>
      <c r="H82" s="34">
        <v>0</v>
      </c>
      <c r="I82" s="35">
        <v>4</v>
      </c>
    </row>
    <row r="83" spans="1:9" s="105" customFormat="1" ht="17.25" customHeight="1">
      <c r="A83" s="263" t="s">
        <v>198</v>
      </c>
      <c r="B83" s="264" t="s">
        <v>742</v>
      </c>
      <c r="C83" s="265">
        <v>34106</v>
      </c>
      <c r="D83" s="265">
        <v>33964</v>
      </c>
      <c r="E83" s="265">
        <v>40508</v>
      </c>
      <c r="F83" s="265">
        <v>48446</v>
      </c>
      <c r="G83" s="265">
        <v>56229</v>
      </c>
      <c r="H83" s="34">
        <v>4363</v>
      </c>
      <c r="I83" s="35">
        <v>2675</v>
      </c>
    </row>
    <row r="84" spans="1:9" s="105" customFormat="1" ht="17.25" customHeight="1">
      <c r="A84" s="263" t="s">
        <v>200</v>
      </c>
      <c r="B84" s="264" t="s">
        <v>201</v>
      </c>
      <c r="C84" s="265">
        <v>3031</v>
      </c>
      <c r="D84" s="265">
        <v>5993</v>
      </c>
      <c r="E84" s="265">
        <v>3788</v>
      </c>
      <c r="F84" s="265">
        <v>3758</v>
      </c>
      <c r="G84" s="265">
        <v>4197</v>
      </c>
      <c r="H84" s="34">
        <v>268</v>
      </c>
      <c r="I84" s="35">
        <v>315</v>
      </c>
    </row>
    <row r="85" spans="1:9" s="105" customFormat="1" ht="17.25" customHeight="1">
      <c r="A85" s="263" t="s">
        <v>202</v>
      </c>
      <c r="B85" s="264" t="s">
        <v>743</v>
      </c>
      <c r="C85" s="265">
        <v>6478</v>
      </c>
      <c r="D85" s="265">
        <v>8517</v>
      </c>
      <c r="E85" s="265">
        <v>8490</v>
      </c>
      <c r="F85" s="265">
        <v>8282</v>
      </c>
      <c r="G85" s="265">
        <v>9810</v>
      </c>
      <c r="H85" s="34">
        <v>729</v>
      </c>
      <c r="I85" s="35">
        <v>783</v>
      </c>
    </row>
    <row r="86" spans="1:9" s="105" customFormat="1" ht="17.25" customHeight="1">
      <c r="A86" s="263" t="s">
        <v>204</v>
      </c>
      <c r="B86" s="264" t="s">
        <v>744</v>
      </c>
      <c r="C86" s="265">
        <v>896</v>
      </c>
      <c r="D86" s="265">
        <v>1063</v>
      </c>
      <c r="E86" s="265">
        <v>925</v>
      </c>
      <c r="F86" s="265">
        <v>1068</v>
      </c>
      <c r="G86" s="265">
        <v>1263</v>
      </c>
      <c r="H86" s="34">
        <v>86</v>
      </c>
      <c r="I86" s="35">
        <v>47</v>
      </c>
    </row>
    <row r="87" spans="1:9" s="105" customFormat="1" ht="17.25" customHeight="1">
      <c r="A87" s="263" t="s">
        <v>206</v>
      </c>
      <c r="B87" s="264" t="s">
        <v>745</v>
      </c>
      <c r="C87" s="265">
        <v>2417</v>
      </c>
      <c r="D87" s="265">
        <v>2310</v>
      </c>
      <c r="E87" s="265">
        <v>2549</v>
      </c>
      <c r="F87" s="265">
        <v>3346</v>
      </c>
      <c r="G87" s="265">
        <v>3088</v>
      </c>
      <c r="H87" s="34">
        <v>276</v>
      </c>
      <c r="I87" s="35">
        <v>130</v>
      </c>
    </row>
    <row r="88" spans="1:9" s="105" customFormat="1" ht="17.25" customHeight="1">
      <c r="A88" s="263" t="s">
        <v>208</v>
      </c>
      <c r="B88" s="264" t="s">
        <v>746</v>
      </c>
      <c r="C88" s="265">
        <v>2451</v>
      </c>
      <c r="D88" s="265">
        <v>3147</v>
      </c>
      <c r="E88" s="265">
        <v>3313</v>
      </c>
      <c r="F88" s="265">
        <v>4350</v>
      </c>
      <c r="G88" s="265">
        <v>3614</v>
      </c>
      <c r="H88" s="34">
        <v>384</v>
      </c>
      <c r="I88" s="35">
        <v>319</v>
      </c>
    </row>
    <row r="89" spans="1:9" s="105" customFormat="1" ht="17.25" customHeight="1">
      <c r="A89" s="263" t="s">
        <v>210</v>
      </c>
      <c r="B89" s="264" t="s">
        <v>747</v>
      </c>
      <c r="C89" s="265">
        <v>12220</v>
      </c>
      <c r="D89" s="265">
        <v>17031</v>
      </c>
      <c r="E89" s="265">
        <v>17187</v>
      </c>
      <c r="F89" s="265">
        <v>16225</v>
      </c>
      <c r="G89" s="265">
        <v>12519</v>
      </c>
      <c r="H89" s="34">
        <v>981</v>
      </c>
      <c r="I89" s="35">
        <v>751</v>
      </c>
    </row>
    <row r="90" spans="1:9" s="105" customFormat="1" ht="17.25" customHeight="1">
      <c r="A90" s="263" t="s">
        <v>214</v>
      </c>
      <c r="B90" s="264" t="s">
        <v>748</v>
      </c>
      <c r="C90" s="265">
        <v>1001534</v>
      </c>
      <c r="D90" s="265">
        <v>989818</v>
      </c>
      <c r="E90" s="265">
        <v>970454</v>
      </c>
      <c r="F90" s="265">
        <v>1349111</v>
      </c>
      <c r="G90" s="265">
        <v>1786753</v>
      </c>
      <c r="H90" s="34">
        <v>118122</v>
      </c>
      <c r="I90" s="35">
        <v>152342</v>
      </c>
    </row>
    <row r="91" spans="1:9" s="105" customFormat="1" ht="17.25" customHeight="1">
      <c r="A91" s="263" t="s">
        <v>216</v>
      </c>
      <c r="B91" s="264" t="s">
        <v>217</v>
      </c>
      <c r="C91" s="265">
        <v>4556</v>
      </c>
      <c r="D91" s="265">
        <v>4799</v>
      </c>
      <c r="E91" s="265">
        <v>4730</v>
      </c>
      <c r="F91" s="265">
        <v>4979</v>
      </c>
      <c r="G91" s="265">
        <v>6404</v>
      </c>
      <c r="H91" s="34">
        <v>0</v>
      </c>
      <c r="I91" s="35">
        <v>59</v>
      </c>
    </row>
    <row r="92" spans="1:9" s="105" customFormat="1" ht="17.25" customHeight="1">
      <c r="A92" s="263" t="s">
        <v>218</v>
      </c>
      <c r="B92" s="264" t="s">
        <v>219</v>
      </c>
      <c r="C92" s="265">
        <v>14917</v>
      </c>
      <c r="D92" s="265">
        <v>19610</v>
      </c>
      <c r="E92" s="265">
        <v>15069</v>
      </c>
      <c r="F92" s="265">
        <v>15483</v>
      </c>
      <c r="G92" s="265">
        <v>27479</v>
      </c>
      <c r="H92" s="34">
        <v>5841</v>
      </c>
      <c r="I92" s="35">
        <v>3619</v>
      </c>
    </row>
    <row r="93" spans="1:9" s="105" customFormat="1" ht="17.25" customHeight="1">
      <c r="A93" s="263" t="s">
        <v>220</v>
      </c>
      <c r="B93" s="264" t="s">
        <v>221</v>
      </c>
      <c r="C93" s="265">
        <v>14944</v>
      </c>
      <c r="D93" s="265">
        <v>8815</v>
      </c>
      <c r="E93" s="265">
        <v>8398</v>
      </c>
      <c r="F93" s="265">
        <v>9621</v>
      </c>
      <c r="G93" s="265">
        <v>11054</v>
      </c>
      <c r="H93" s="34">
        <v>1148</v>
      </c>
      <c r="I93" s="35">
        <v>663</v>
      </c>
    </row>
    <row r="94" spans="1:9" s="105" customFormat="1" ht="17.25" customHeight="1">
      <c r="A94" s="263" t="s">
        <v>222</v>
      </c>
      <c r="B94" s="264" t="s">
        <v>749</v>
      </c>
      <c r="C94" s="265">
        <v>2132566</v>
      </c>
      <c r="D94" s="265">
        <v>2352948</v>
      </c>
      <c r="E94" s="265">
        <v>2370922</v>
      </c>
      <c r="F94" s="265">
        <v>3223894</v>
      </c>
      <c r="G94" s="265">
        <v>4273925</v>
      </c>
      <c r="H94" s="34">
        <v>337687</v>
      </c>
      <c r="I94" s="35">
        <v>368270</v>
      </c>
    </row>
    <row r="95" spans="1:9" s="105" customFormat="1" ht="17.25" customHeight="1">
      <c r="A95" s="263" t="s">
        <v>224</v>
      </c>
      <c r="B95" s="264" t="s">
        <v>225</v>
      </c>
      <c r="C95" s="265">
        <v>299669</v>
      </c>
      <c r="D95" s="265">
        <v>274222</v>
      </c>
      <c r="E95" s="265">
        <v>375415</v>
      </c>
      <c r="F95" s="265">
        <v>402573</v>
      </c>
      <c r="G95" s="265">
        <v>454454</v>
      </c>
      <c r="H95" s="34">
        <v>29415</v>
      </c>
      <c r="I95" s="35">
        <v>4451</v>
      </c>
    </row>
    <row r="96" spans="1:9" s="105" customFormat="1" ht="17.25" customHeight="1">
      <c r="A96" s="263" t="s">
        <v>226</v>
      </c>
      <c r="B96" s="264" t="s">
        <v>227</v>
      </c>
      <c r="C96" s="265">
        <v>11972</v>
      </c>
      <c r="D96" s="265">
        <v>2030</v>
      </c>
      <c r="E96" s="265">
        <v>2853</v>
      </c>
      <c r="F96" s="265">
        <v>3155</v>
      </c>
      <c r="G96" s="265">
        <v>2460</v>
      </c>
      <c r="H96" s="34">
        <v>457</v>
      </c>
      <c r="I96" s="35">
        <v>241</v>
      </c>
    </row>
    <row r="97" spans="1:9" s="105" customFormat="1" ht="17.25" customHeight="1">
      <c r="A97" s="263" t="s">
        <v>228</v>
      </c>
      <c r="B97" s="264" t="s">
        <v>750</v>
      </c>
      <c r="C97" s="265">
        <v>10390</v>
      </c>
      <c r="D97" s="265">
        <v>9847</v>
      </c>
      <c r="E97" s="265">
        <v>13366</v>
      </c>
      <c r="F97" s="265">
        <v>14343</v>
      </c>
      <c r="G97" s="265">
        <v>14609</v>
      </c>
      <c r="H97" s="34">
        <v>3269</v>
      </c>
      <c r="I97" s="35">
        <v>1948</v>
      </c>
    </row>
    <row r="98" spans="1:9" s="105" customFormat="1" ht="17.25" customHeight="1">
      <c r="A98" s="263" t="s">
        <v>232</v>
      </c>
      <c r="B98" s="264" t="s">
        <v>751</v>
      </c>
      <c r="C98" s="265">
        <v>12828</v>
      </c>
      <c r="D98" s="265">
        <v>10164</v>
      </c>
      <c r="E98" s="265">
        <v>9062</v>
      </c>
      <c r="F98" s="265">
        <v>11701</v>
      </c>
      <c r="G98" s="265">
        <v>14408</v>
      </c>
      <c r="H98" s="34">
        <v>1019</v>
      </c>
      <c r="I98" s="35">
        <v>851</v>
      </c>
    </row>
    <row r="99" spans="1:9" s="105" customFormat="1" ht="17.25" customHeight="1">
      <c r="A99" s="263" t="s">
        <v>234</v>
      </c>
      <c r="B99" s="264" t="s">
        <v>752</v>
      </c>
      <c r="C99" s="265">
        <v>7390</v>
      </c>
      <c r="D99" s="265">
        <v>7370</v>
      </c>
      <c r="E99" s="265">
        <v>9435</v>
      </c>
      <c r="F99" s="265">
        <v>9762</v>
      </c>
      <c r="G99" s="265">
        <v>11291</v>
      </c>
      <c r="H99" s="34">
        <v>1119</v>
      </c>
      <c r="I99" s="35">
        <v>1237</v>
      </c>
    </row>
    <row r="100" spans="1:9" s="105" customFormat="1" ht="17.25" customHeight="1">
      <c r="A100" s="263" t="s">
        <v>236</v>
      </c>
      <c r="B100" s="264" t="s">
        <v>753</v>
      </c>
      <c r="C100" s="265">
        <v>704</v>
      </c>
      <c r="D100" s="265">
        <v>1233</v>
      </c>
      <c r="E100" s="265">
        <v>1781</v>
      </c>
      <c r="F100" s="265">
        <v>2386</v>
      </c>
      <c r="G100" s="265">
        <v>2844</v>
      </c>
      <c r="H100" s="34">
        <v>188</v>
      </c>
      <c r="I100" s="35">
        <v>98</v>
      </c>
    </row>
    <row r="101" spans="1:9" s="105" customFormat="1" ht="17.25" customHeight="1">
      <c r="A101" s="263" t="s">
        <v>238</v>
      </c>
      <c r="B101" s="264" t="s">
        <v>754</v>
      </c>
      <c r="C101" s="265">
        <v>8748</v>
      </c>
      <c r="D101" s="265">
        <v>8676</v>
      </c>
      <c r="E101" s="265">
        <v>11074</v>
      </c>
      <c r="F101" s="265">
        <v>13347</v>
      </c>
      <c r="G101" s="265">
        <v>16787</v>
      </c>
      <c r="H101" s="34">
        <v>1033</v>
      </c>
      <c r="I101" s="35">
        <v>1516</v>
      </c>
    </row>
    <row r="102" spans="1:9" s="105" customFormat="1" ht="17.25" customHeight="1">
      <c r="A102" s="263" t="s">
        <v>240</v>
      </c>
      <c r="B102" s="264" t="s">
        <v>755</v>
      </c>
      <c r="C102" s="265">
        <v>4829</v>
      </c>
      <c r="D102" s="265">
        <v>5598</v>
      </c>
      <c r="E102" s="265">
        <v>7842</v>
      </c>
      <c r="F102" s="265">
        <v>11729</v>
      </c>
      <c r="G102" s="265">
        <v>11964</v>
      </c>
      <c r="H102" s="34">
        <v>870</v>
      </c>
      <c r="I102" s="35">
        <v>2171</v>
      </c>
    </row>
    <row r="103" spans="1:9" s="105" customFormat="1" ht="17.25" customHeight="1">
      <c r="A103" s="263" t="s">
        <v>242</v>
      </c>
      <c r="B103" s="264" t="s">
        <v>756</v>
      </c>
      <c r="C103" s="265">
        <v>18442</v>
      </c>
      <c r="D103" s="265">
        <v>13982</v>
      </c>
      <c r="E103" s="265">
        <v>14133</v>
      </c>
      <c r="F103" s="265">
        <v>10670</v>
      </c>
      <c r="G103" s="265">
        <v>12270</v>
      </c>
      <c r="H103" s="34">
        <v>648</v>
      </c>
      <c r="I103" s="35">
        <v>460</v>
      </c>
    </row>
    <row r="104" spans="1:9" s="105" customFormat="1" ht="17.25" customHeight="1">
      <c r="A104" s="263" t="s">
        <v>244</v>
      </c>
      <c r="B104" s="264" t="s">
        <v>757</v>
      </c>
      <c r="C104" s="265">
        <v>95462</v>
      </c>
      <c r="D104" s="265">
        <v>91643</v>
      </c>
      <c r="E104" s="265">
        <v>67305</v>
      </c>
      <c r="F104" s="265">
        <v>66305</v>
      </c>
      <c r="G104" s="265">
        <v>76430</v>
      </c>
      <c r="H104" s="34">
        <v>2453</v>
      </c>
      <c r="I104" s="35">
        <v>6154</v>
      </c>
    </row>
    <row r="105" spans="1:9" s="105" customFormat="1" ht="17.25" customHeight="1">
      <c r="A105" s="263" t="s">
        <v>246</v>
      </c>
      <c r="B105" s="264" t="s">
        <v>758</v>
      </c>
      <c r="C105" s="265">
        <v>117448</v>
      </c>
      <c r="D105" s="265">
        <v>113261</v>
      </c>
      <c r="E105" s="265">
        <v>117685</v>
      </c>
      <c r="F105" s="265">
        <v>118307</v>
      </c>
      <c r="G105" s="265">
        <v>149715</v>
      </c>
      <c r="H105" s="34">
        <v>11090</v>
      </c>
      <c r="I105" s="35">
        <v>12446</v>
      </c>
    </row>
    <row r="106" spans="1:9" s="105" customFormat="1" ht="17.25" customHeight="1">
      <c r="A106" s="263" t="s">
        <v>248</v>
      </c>
      <c r="B106" s="264" t="s">
        <v>759</v>
      </c>
      <c r="C106" s="265">
        <v>23859</v>
      </c>
      <c r="D106" s="265">
        <v>24648</v>
      </c>
      <c r="E106" s="265">
        <v>25457</v>
      </c>
      <c r="F106" s="265">
        <v>28834</v>
      </c>
      <c r="G106" s="265">
        <v>41921</v>
      </c>
      <c r="H106" s="34">
        <v>2467</v>
      </c>
      <c r="I106" s="35">
        <v>3903</v>
      </c>
    </row>
    <row r="107" spans="1:9" s="105" customFormat="1" ht="17.25" customHeight="1">
      <c r="A107" s="263" t="s">
        <v>252</v>
      </c>
      <c r="B107" s="264" t="s">
        <v>760</v>
      </c>
      <c r="C107" s="265">
        <v>581865</v>
      </c>
      <c r="D107" s="265">
        <v>556762</v>
      </c>
      <c r="E107" s="265">
        <v>604157</v>
      </c>
      <c r="F107" s="265">
        <v>744331</v>
      </c>
      <c r="G107" s="265">
        <v>944417</v>
      </c>
      <c r="H107" s="34">
        <v>81692</v>
      </c>
      <c r="I107" s="35">
        <v>84419</v>
      </c>
    </row>
    <row r="108" spans="1:9" s="105" customFormat="1" ht="17.25" customHeight="1">
      <c r="A108" s="263" t="s">
        <v>254</v>
      </c>
      <c r="B108" s="264" t="s">
        <v>761</v>
      </c>
      <c r="C108" s="265">
        <v>1173</v>
      </c>
      <c r="D108" s="265">
        <v>1305</v>
      </c>
      <c r="E108" s="265">
        <v>4549</v>
      </c>
      <c r="F108" s="265">
        <v>5707</v>
      </c>
      <c r="G108" s="265">
        <v>3392</v>
      </c>
      <c r="H108" s="34">
        <v>476</v>
      </c>
      <c r="I108" s="35">
        <v>568</v>
      </c>
    </row>
    <row r="109" spans="1:9" s="105" customFormat="1" ht="17.25" customHeight="1">
      <c r="A109" s="263" t="s">
        <v>256</v>
      </c>
      <c r="B109" s="264" t="s">
        <v>257</v>
      </c>
      <c r="C109" s="265">
        <v>325</v>
      </c>
      <c r="D109" s="265">
        <v>566</v>
      </c>
      <c r="E109" s="265">
        <v>335</v>
      </c>
      <c r="F109" s="265">
        <v>527</v>
      </c>
      <c r="G109" s="265">
        <v>313</v>
      </c>
      <c r="H109" s="34">
        <v>26</v>
      </c>
      <c r="I109" s="35">
        <v>0</v>
      </c>
    </row>
    <row r="110" spans="1:9" s="105" customFormat="1" ht="17.25" customHeight="1">
      <c r="A110" s="263" t="s">
        <v>258</v>
      </c>
      <c r="B110" s="264" t="s">
        <v>762</v>
      </c>
      <c r="C110" s="265">
        <v>373</v>
      </c>
      <c r="D110" s="265">
        <v>859</v>
      </c>
      <c r="E110" s="265">
        <v>1527</v>
      </c>
      <c r="F110" s="265">
        <v>2111</v>
      </c>
      <c r="G110" s="265">
        <v>3677</v>
      </c>
      <c r="H110" s="34">
        <v>340</v>
      </c>
      <c r="I110" s="35">
        <v>209</v>
      </c>
    </row>
    <row r="111" spans="1:9" s="105" customFormat="1" ht="17.25" customHeight="1">
      <c r="A111" s="263" t="s">
        <v>260</v>
      </c>
      <c r="B111" s="264" t="s">
        <v>763</v>
      </c>
      <c r="C111" s="265">
        <v>2977</v>
      </c>
      <c r="D111" s="265">
        <v>2124</v>
      </c>
      <c r="E111" s="265">
        <v>1315</v>
      </c>
      <c r="F111" s="265">
        <v>2081</v>
      </c>
      <c r="G111" s="265">
        <v>2690</v>
      </c>
      <c r="H111" s="34">
        <v>218</v>
      </c>
      <c r="I111" s="35">
        <v>506</v>
      </c>
    </row>
    <row r="112" spans="1:9" s="105" customFormat="1" ht="17.25" customHeight="1">
      <c r="A112" s="263" t="s">
        <v>262</v>
      </c>
      <c r="B112" s="264" t="s">
        <v>764</v>
      </c>
      <c r="C112" s="265">
        <v>4607</v>
      </c>
      <c r="D112" s="265">
        <v>3790</v>
      </c>
      <c r="E112" s="265">
        <v>3894</v>
      </c>
      <c r="F112" s="265">
        <v>5326</v>
      </c>
      <c r="G112" s="265">
        <v>5869</v>
      </c>
      <c r="H112" s="34">
        <v>526</v>
      </c>
      <c r="I112" s="35">
        <v>477</v>
      </c>
    </row>
    <row r="113" spans="1:9" s="105" customFormat="1" ht="17.25" customHeight="1">
      <c r="A113" s="263" t="s">
        <v>264</v>
      </c>
      <c r="B113" s="264" t="s">
        <v>765</v>
      </c>
      <c r="C113" s="265">
        <v>203449</v>
      </c>
      <c r="D113" s="265">
        <v>233075</v>
      </c>
      <c r="E113" s="265">
        <v>230707</v>
      </c>
      <c r="F113" s="265">
        <v>269439</v>
      </c>
      <c r="G113" s="265">
        <v>288519</v>
      </c>
      <c r="H113" s="34">
        <v>13272</v>
      </c>
      <c r="I113" s="35">
        <v>10022</v>
      </c>
    </row>
    <row r="114" spans="1:9" s="105" customFormat="1" ht="17.25" customHeight="1">
      <c r="A114" s="263" t="s">
        <v>266</v>
      </c>
      <c r="B114" s="264" t="s">
        <v>766</v>
      </c>
      <c r="C114" s="265">
        <v>36810</v>
      </c>
      <c r="D114" s="265">
        <v>37611</v>
      </c>
      <c r="E114" s="265">
        <v>46443</v>
      </c>
      <c r="F114" s="265">
        <v>67073</v>
      </c>
      <c r="G114" s="265">
        <v>63789</v>
      </c>
      <c r="H114" s="34">
        <v>4230</v>
      </c>
      <c r="I114" s="35">
        <v>3909</v>
      </c>
    </row>
    <row r="115" spans="1:9" s="105" customFormat="1" ht="17.25" customHeight="1">
      <c r="A115" s="263" t="s">
        <v>269</v>
      </c>
      <c r="B115" s="264" t="s">
        <v>767</v>
      </c>
      <c r="C115" s="265">
        <v>161434</v>
      </c>
      <c r="D115" s="265">
        <v>146845</v>
      </c>
      <c r="E115" s="265">
        <v>143443</v>
      </c>
      <c r="F115" s="265">
        <v>182660</v>
      </c>
      <c r="G115" s="265">
        <v>194467</v>
      </c>
      <c r="H115" s="34">
        <v>14621</v>
      </c>
      <c r="I115" s="35">
        <v>13015</v>
      </c>
    </row>
    <row r="116" spans="1:9" s="105" customFormat="1" ht="17.25" customHeight="1">
      <c r="A116" s="263" t="s">
        <v>271</v>
      </c>
      <c r="B116" s="264" t="s">
        <v>768</v>
      </c>
      <c r="C116" s="265">
        <v>8303</v>
      </c>
      <c r="D116" s="265">
        <v>6506</v>
      </c>
      <c r="E116" s="265">
        <v>6330</v>
      </c>
      <c r="F116" s="265">
        <v>8110</v>
      </c>
      <c r="G116" s="265">
        <v>6424</v>
      </c>
      <c r="H116" s="34">
        <v>471</v>
      </c>
      <c r="I116" s="35">
        <v>130</v>
      </c>
    </row>
    <row r="117" spans="1:9" s="105" customFormat="1" ht="17.25" customHeight="1">
      <c r="A117" s="263" t="s">
        <v>273</v>
      </c>
      <c r="B117" s="264" t="s">
        <v>769</v>
      </c>
      <c r="C117" s="265">
        <v>102416</v>
      </c>
      <c r="D117" s="265">
        <v>113973</v>
      </c>
      <c r="E117" s="265">
        <v>107304</v>
      </c>
      <c r="F117" s="265">
        <v>122395</v>
      </c>
      <c r="G117" s="265">
        <v>135250</v>
      </c>
      <c r="H117" s="34">
        <v>13060</v>
      </c>
      <c r="I117" s="35">
        <v>14741</v>
      </c>
    </row>
    <row r="118" spans="1:9" s="105" customFormat="1" ht="17.25" customHeight="1">
      <c r="A118" s="263" t="s">
        <v>275</v>
      </c>
      <c r="B118" s="264" t="s">
        <v>770</v>
      </c>
      <c r="C118" s="265">
        <v>66377</v>
      </c>
      <c r="D118" s="265">
        <v>65175</v>
      </c>
      <c r="E118" s="265">
        <v>61930</v>
      </c>
      <c r="F118" s="265">
        <v>62627</v>
      </c>
      <c r="G118" s="265">
        <v>66048</v>
      </c>
      <c r="H118" s="34">
        <v>7543</v>
      </c>
      <c r="I118" s="35">
        <v>5247</v>
      </c>
    </row>
    <row r="119" spans="1:9" s="105" customFormat="1" ht="17.25" customHeight="1">
      <c r="A119" s="263" t="s">
        <v>277</v>
      </c>
      <c r="B119" s="264" t="s">
        <v>771</v>
      </c>
      <c r="C119" s="265">
        <v>5870</v>
      </c>
      <c r="D119" s="265">
        <v>12108</v>
      </c>
      <c r="E119" s="265">
        <v>15288</v>
      </c>
      <c r="F119" s="265">
        <v>17779</v>
      </c>
      <c r="G119" s="265">
        <v>31262</v>
      </c>
      <c r="H119" s="34">
        <v>2655</v>
      </c>
      <c r="I119" s="35">
        <v>4514</v>
      </c>
    </row>
    <row r="120" spans="1:9" s="105" customFormat="1" ht="17.25" customHeight="1">
      <c r="A120" s="263" t="s">
        <v>279</v>
      </c>
      <c r="B120" s="264" t="s">
        <v>772</v>
      </c>
      <c r="C120" s="265">
        <v>342935</v>
      </c>
      <c r="D120" s="265">
        <v>347529</v>
      </c>
      <c r="E120" s="265">
        <v>323951</v>
      </c>
      <c r="F120" s="265">
        <v>341938</v>
      </c>
      <c r="G120" s="265">
        <v>452921</v>
      </c>
      <c r="H120" s="34">
        <v>27425</v>
      </c>
      <c r="I120" s="35">
        <v>31174</v>
      </c>
    </row>
    <row r="121" spans="1:9" s="105" customFormat="1" ht="17.25" customHeight="1">
      <c r="A121" s="263" t="s">
        <v>284</v>
      </c>
      <c r="B121" s="264" t="s">
        <v>773</v>
      </c>
      <c r="C121" s="265">
        <v>6728</v>
      </c>
      <c r="D121" s="265">
        <v>7452</v>
      </c>
      <c r="E121" s="265">
        <v>9367</v>
      </c>
      <c r="F121" s="265">
        <v>11375</v>
      </c>
      <c r="G121" s="265">
        <v>8330</v>
      </c>
      <c r="H121" s="34">
        <v>183</v>
      </c>
      <c r="I121" s="35">
        <v>427</v>
      </c>
    </row>
    <row r="122" spans="1:9" s="105" customFormat="1" ht="17.25" customHeight="1">
      <c r="A122" s="263" t="s">
        <v>286</v>
      </c>
      <c r="B122" s="264" t="s">
        <v>774</v>
      </c>
      <c r="C122" s="265">
        <v>222364</v>
      </c>
      <c r="D122" s="265">
        <v>252952</v>
      </c>
      <c r="E122" s="265">
        <v>293335</v>
      </c>
      <c r="F122" s="265">
        <v>309711</v>
      </c>
      <c r="G122" s="265">
        <v>368243</v>
      </c>
      <c r="H122" s="34">
        <v>26751</v>
      </c>
      <c r="I122" s="35">
        <v>34486</v>
      </c>
    </row>
    <row r="123" spans="1:9" s="105" customFormat="1" ht="17.25" customHeight="1">
      <c r="A123" s="263" t="s">
        <v>290</v>
      </c>
      <c r="B123" s="264" t="s">
        <v>775</v>
      </c>
      <c r="C123" s="265">
        <v>3365</v>
      </c>
      <c r="D123" s="265">
        <v>3118</v>
      </c>
      <c r="E123" s="265">
        <v>3289</v>
      </c>
      <c r="F123" s="265">
        <v>2978</v>
      </c>
      <c r="G123" s="265">
        <v>3518</v>
      </c>
      <c r="H123" s="34">
        <v>355</v>
      </c>
      <c r="I123" s="35">
        <v>362</v>
      </c>
    </row>
    <row r="124" spans="1:9" s="105" customFormat="1" ht="17.25" customHeight="1">
      <c r="A124" s="263" t="s">
        <v>292</v>
      </c>
      <c r="B124" s="264" t="s">
        <v>776</v>
      </c>
      <c r="C124" s="265">
        <v>80763</v>
      </c>
      <c r="D124" s="265">
        <v>91757</v>
      </c>
      <c r="E124" s="265">
        <v>87848</v>
      </c>
      <c r="F124" s="265">
        <v>87244</v>
      </c>
      <c r="G124" s="265">
        <v>109743</v>
      </c>
      <c r="H124" s="34">
        <v>7362</v>
      </c>
      <c r="I124" s="35">
        <v>9060</v>
      </c>
    </row>
    <row r="125" spans="1:9" s="105" customFormat="1" ht="17.25" customHeight="1">
      <c r="A125" s="263" t="s">
        <v>296</v>
      </c>
      <c r="B125" s="264" t="s">
        <v>777</v>
      </c>
      <c r="C125" s="265">
        <v>23</v>
      </c>
      <c r="D125" s="265">
        <v>119</v>
      </c>
      <c r="E125" s="265">
        <v>115</v>
      </c>
      <c r="F125" s="265">
        <v>844</v>
      </c>
      <c r="G125" s="265">
        <v>120</v>
      </c>
      <c r="H125" s="34">
        <v>9</v>
      </c>
      <c r="I125" s="35">
        <v>10</v>
      </c>
    </row>
    <row r="126" spans="1:9" s="105" customFormat="1" ht="17.25" customHeight="1">
      <c r="A126" s="263" t="s">
        <v>298</v>
      </c>
      <c r="B126" s="264" t="s">
        <v>778</v>
      </c>
      <c r="C126" s="265">
        <v>12866</v>
      </c>
      <c r="D126" s="265">
        <v>8948</v>
      </c>
      <c r="E126" s="265">
        <v>7311</v>
      </c>
      <c r="F126" s="265">
        <v>15914</v>
      </c>
      <c r="G126" s="265">
        <v>14993</v>
      </c>
      <c r="H126" s="34">
        <v>701</v>
      </c>
      <c r="I126" s="35">
        <v>451</v>
      </c>
    </row>
    <row r="127" spans="1:9" s="105" customFormat="1" ht="17.25" customHeight="1">
      <c r="A127" s="263" t="s">
        <v>300</v>
      </c>
      <c r="B127" s="264" t="s">
        <v>779</v>
      </c>
      <c r="C127" s="265">
        <v>642</v>
      </c>
      <c r="D127" s="265">
        <v>640</v>
      </c>
      <c r="E127" s="265">
        <v>311</v>
      </c>
      <c r="F127" s="265">
        <v>589</v>
      </c>
      <c r="G127" s="265">
        <v>783</v>
      </c>
      <c r="H127" s="34">
        <v>94</v>
      </c>
      <c r="I127" s="35">
        <v>58</v>
      </c>
    </row>
    <row r="128" spans="1:9" s="105" customFormat="1" ht="17.25" customHeight="1">
      <c r="A128" s="263" t="s">
        <v>302</v>
      </c>
      <c r="B128" s="264" t="s">
        <v>780</v>
      </c>
      <c r="C128" s="265">
        <v>11535</v>
      </c>
      <c r="D128" s="265">
        <v>39655</v>
      </c>
      <c r="E128" s="265">
        <v>14056</v>
      </c>
      <c r="F128" s="265">
        <v>14615</v>
      </c>
      <c r="G128" s="265">
        <v>26563</v>
      </c>
      <c r="H128" s="34">
        <v>980</v>
      </c>
      <c r="I128" s="35">
        <v>1306</v>
      </c>
    </row>
    <row r="129" spans="1:9" s="105" customFormat="1" ht="17.25" customHeight="1">
      <c r="A129" s="263" t="s">
        <v>304</v>
      </c>
      <c r="B129" s="264" t="s">
        <v>781</v>
      </c>
      <c r="C129" s="265">
        <v>1462</v>
      </c>
      <c r="D129" s="265">
        <v>1280</v>
      </c>
      <c r="E129" s="265">
        <v>1244</v>
      </c>
      <c r="F129" s="265">
        <v>1225</v>
      </c>
      <c r="G129" s="265">
        <v>1054</v>
      </c>
      <c r="H129" s="34">
        <v>150</v>
      </c>
      <c r="I129" s="35">
        <v>206</v>
      </c>
    </row>
    <row r="130" spans="1:9" s="105" customFormat="1" ht="17.25" customHeight="1">
      <c r="A130" s="263" t="s">
        <v>306</v>
      </c>
      <c r="B130" s="264" t="s">
        <v>782</v>
      </c>
      <c r="C130" s="265">
        <v>7625</v>
      </c>
      <c r="D130" s="265">
        <v>16751</v>
      </c>
      <c r="E130" s="265">
        <v>10631</v>
      </c>
      <c r="F130" s="265">
        <v>10885</v>
      </c>
      <c r="G130" s="265">
        <v>5003</v>
      </c>
      <c r="H130" s="34">
        <v>1522</v>
      </c>
      <c r="I130" s="35">
        <v>813</v>
      </c>
    </row>
    <row r="131" spans="1:9" s="105" customFormat="1" ht="17.25" customHeight="1">
      <c r="A131" s="263" t="s">
        <v>309</v>
      </c>
      <c r="B131" s="264" t="s">
        <v>783</v>
      </c>
      <c r="C131" s="265">
        <v>239753</v>
      </c>
      <c r="D131" s="265">
        <v>263446</v>
      </c>
      <c r="E131" s="265">
        <v>312347</v>
      </c>
      <c r="F131" s="265">
        <v>575265</v>
      </c>
      <c r="G131" s="265">
        <v>615553</v>
      </c>
      <c r="H131" s="34">
        <v>48360</v>
      </c>
      <c r="I131" s="35">
        <v>70803</v>
      </c>
    </row>
    <row r="132" spans="1:9" s="105" customFormat="1" ht="17.25" customHeight="1">
      <c r="A132" s="263" t="s">
        <v>311</v>
      </c>
      <c r="B132" s="264" t="s">
        <v>784</v>
      </c>
      <c r="C132" s="265">
        <v>190</v>
      </c>
      <c r="D132" s="265">
        <v>222</v>
      </c>
      <c r="E132" s="265">
        <v>201</v>
      </c>
      <c r="F132" s="265">
        <v>116</v>
      </c>
      <c r="G132" s="265">
        <v>308</v>
      </c>
      <c r="H132" s="34">
        <v>57</v>
      </c>
      <c r="I132" s="35">
        <v>6</v>
      </c>
    </row>
    <row r="133" spans="1:9" s="105" customFormat="1" ht="17.25" customHeight="1">
      <c r="A133" s="263" t="s">
        <v>313</v>
      </c>
      <c r="B133" s="264" t="s">
        <v>785</v>
      </c>
      <c r="C133" s="265">
        <v>74654</v>
      </c>
      <c r="D133" s="265">
        <v>66927</v>
      </c>
      <c r="E133" s="265">
        <v>79139</v>
      </c>
      <c r="F133" s="265">
        <v>106965</v>
      </c>
      <c r="G133" s="265">
        <v>148701</v>
      </c>
      <c r="H133" s="34">
        <v>14906</v>
      </c>
      <c r="I133" s="35">
        <v>8837</v>
      </c>
    </row>
    <row r="134" spans="1:9" s="105" customFormat="1" ht="17.25" customHeight="1">
      <c r="A134" s="263" t="s">
        <v>315</v>
      </c>
      <c r="B134" s="264" t="s">
        <v>786</v>
      </c>
      <c r="C134" s="265">
        <v>8487</v>
      </c>
      <c r="D134" s="265">
        <v>7455</v>
      </c>
      <c r="E134" s="265">
        <v>6542</v>
      </c>
      <c r="F134" s="265">
        <v>10685</v>
      </c>
      <c r="G134" s="265">
        <v>15957</v>
      </c>
      <c r="H134" s="34">
        <v>1210</v>
      </c>
      <c r="I134" s="35">
        <v>1462</v>
      </c>
    </row>
    <row r="135" spans="1:9" s="105" customFormat="1" ht="17.25" customHeight="1">
      <c r="A135" s="263" t="s">
        <v>317</v>
      </c>
      <c r="B135" s="264" t="s">
        <v>787</v>
      </c>
      <c r="C135" s="265">
        <v>388358</v>
      </c>
      <c r="D135" s="265">
        <v>348712</v>
      </c>
      <c r="E135" s="265">
        <v>404405</v>
      </c>
      <c r="F135" s="265">
        <v>661615</v>
      </c>
      <c r="G135" s="265">
        <v>794188</v>
      </c>
      <c r="H135" s="34">
        <v>44747</v>
      </c>
      <c r="I135" s="35">
        <v>61265</v>
      </c>
    </row>
    <row r="136" spans="1:9" s="105" customFormat="1" ht="17.25" customHeight="1">
      <c r="A136" s="263" t="s">
        <v>319</v>
      </c>
      <c r="B136" s="264" t="s">
        <v>788</v>
      </c>
      <c r="C136" s="265">
        <v>35931</v>
      </c>
      <c r="D136" s="265">
        <v>43164</v>
      </c>
      <c r="E136" s="265">
        <v>47172</v>
      </c>
      <c r="F136" s="265">
        <v>67946</v>
      </c>
      <c r="G136" s="265">
        <v>104128</v>
      </c>
      <c r="H136" s="34">
        <v>8345</v>
      </c>
      <c r="I136" s="35">
        <v>1752</v>
      </c>
    </row>
    <row r="137" spans="1:9" s="105" customFormat="1" ht="17.25" customHeight="1">
      <c r="A137" s="263" t="s">
        <v>321</v>
      </c>
      <c r="B137" s="264" t="s">
        <v>789</v>
      </c>
      <c r="C137" s="265">
        <v>89137</v>
      </c>
      <c r="D137" s="265">
        <v>58583</v>
      </c>
      <c r="E137" s="265">
        <v>61610</v>
      </c>
      <c r="F137" s="265">
        <v>109215</v>
      </c>
      <c r="G137" s="265">
        <v>123317</v>
      </c>
      <c r="H137" s="34">
        <v>11867</v>
      </c>
      <c r="I137" s="35">
        <v>5537</v>
      </c>
    </row>
    <row r="138" spans="1:9" s="105" customFormat="1" ht="17.25" customHeight="1">
      <c r="A138" s="263" t="s">
        <v>323</v>
      </c>
      <c r="B138" s="264" t="s">
        <v>790</v>
      </c>
      <c r="C138" s="265">
        <v>108077</v>
      </c>
      <c r="D138" s="265">
        <v>123726</v>
      </c>
      <c r="E138" s="265">
        <v>113886</v>
      </c>
      <c r="F138" s="265">
        <v>226636</v>
      </c>
      <c r="G138" s="265">
        <v>251716</v>
      </c>
      <c r="H138" s="34">
        <v>9396</v>
      </c>
      <c r="I138" s="35">
        <v>19788</v>
      </c>
    </row>
    <row r="139" spans="1:9" s="105" customFormat="1" ht="17.25" customHeight="1">
      <c r="A139" s="263" t="s">
        <v>325</v>
      </c>
      <c r="B139" s="264" t="s">
        <v>791</v>
      </c>
      <c r="C139" s="265">
        <v>93559</v>
      </c>
      <c r="D139" s="265">
        <v>102799</v>
      </c>
      <c r="E139" s="265">
        <v>107250</v>
      </c>
      <c r="F139" s="265">
        <v>135166</v>
      </c>
      <c r="G139" s="265">
        <v>141584</v>
      </c>
      <c r="H139" s="34">
        <v>10389</v>
      </c>
      <c r="I139" s="35">
        <v>10050</v>
      </c>
    </row>
    <row r="140" spans="1:9" s="105" customFormat="1" ht="17.25" customHeight="1">
      <c r="A140" s="263" t="s">
        <v>328</v>
      </c>
      <c r="B140" s="264" t="s">
        <v>792</v>
      </c>
      <c r="C140" s="265">
        <v>34825</v>
      </c>
      <c r="D140" s="265">
        <v>34331</v>
      </c>
      <c r="E140" s="265">
        <v>35628</v>
      </c>
      <c r="F140" s="265">
        <v>63318</v>
      </c>
      <c r="G140" s="265">
        <v>107820</v>
      </c>
      <c r="H140" s="34">
        <v>4602</v>
      </c>
      <c r="I140" s="35">
        <v>7287</v>
      </c>
    </row>
    <row r="141" spans="1:9" s="105" customFormat="1" ht="17.25" customHeight="1">
      <c r="A141" s="263" t="s">
        <v>330</v>
      </c>
      <c r="B141" s="264" t="s">
        <v>793</v>
      </c>
      <c r="C141" s="265">
        <v>88422</v>
      </c>
      <c r="D141" s="265">
        <v>90642</v>
      </c>
      <c r="E141" s="265">
        <v>93274</v>
      </c>
      <c r="F141" s="265">
        <v>121724</v>
      </c>
      <c r="G141" s="265">
        <v>144050</v>
      </c>
      <c r="H141" s="34">
        <v>11159</v>
      </c>
      <c r="I141" s="35">
        <v>10780</v>
      </c>
    </row>
    <row r="142" spans="1:9" s="105" customFormat="1" ht="17.25" customHeight="1">
      <c r="A142" s="263" t="s">
        <v>333</v>
      </c>
      <c r="B142" s="264" t="s">
        <v>794</v>
      </c>
      <c r="C142" s="265">
        <v>35554</v>
      </c>
      <c r="D142" s="265">
        <v>43500</v>
      </c>
      <c r="E142" s="265">
        <v>69015</v>
      </c>
      <c r="F142" s="265">
        <v>102495</v>
      </c>
      <c r="G142" s="265">
        <v>108991</v>
      </c>
      <c r="H142" s="34">
        <v>11365</v>
      </c>
      <c r="I142" s="35">
        <v>9494</v>
      </c>
    </row>
    <row r="143" spans="1:9" s="105" customFormat="1" ht="17.25" customHeight="1">
      <c r="A143" s="263">
        <v>1519</v>
      </c>
      <c r="B143" s="264" t="s">
        <v>336</v>
      </c>
      <c r="C143" s="265">
        <v>0</v>
      </c>
      <c r="D143" s="265">
        <v>0</v>
      </c>
      <c r="E143" s="265">
        <v>0</v>
      </c>
      <c r="F143" s="265">
        <v>0</v>
      </c>
      <c r="G143" s="265">
        <v>0</v>
      </c>
      <c r="H143" s="34">
        <v>0</v>
      </c>
      <c r="I143" s="35">
        <v>0</v>
      </c>
    </row>
    <row r="144" spans="1:9" s="105" customFormat="1" ht="17.25" customHeight="1">
      <c r="A144" s="263" t="s">
        <v>337</v>
      </c>
      <c r="B144" s="264" t="s">
        <v>795</v>
      </c>
      <c r="C144" s="265">
        <v>1527</v>
      </c>
      <c r="D144" s="265">
        <v>1478</v>
      </c>
      <c r="E144" s="265">
        <v>1472</v>
      </c>
      <c r="F144" s="265">
        <v>6785</v>
      </c>
      <c r="G144" s="265">
        <v>10309</v>
      </c>
      <c r="H144" s="34">
        <v>101</v>
      </c>
      <c r="I144" s="35">
        <v>435</v>
      </c>
    </row>
    <row r="145" spans="1:9" s="105" customFormat="1" ht="17.25" customHeight="1">
      <c r="A145" s="263" t="s">
        <v>339</v>
      </c>
      <c r="B145" s="264" t="s">
        <v>796</v>
      </c>
      <c r="C145" s="265">
        <v>10315</v>
      </c>
      <c r="D145" s="265">
        <v>8339</v>
      </c>
      <c r="E145" s="265">
        <v>10788</v>
      </c>
      <c r="F145" s="265">
        <v>10847</v>
      </c>
      <c r="G145" s="265">
        <v>10240</v>
      </c>
      <c r="H145" s="34">
        <v>1023</v>
      </c>
      <c r="I145" s="35">
        <v>524</v>
      </c>
    </row>
    <row r="146" spans="1:9" s="105" customFormat="1" ht="17.25" customHeight="1">
      <c r="A146" s="263" t="s">
        <v>341</v>
      </c>
      <c r="B146" s="264" t="s">
        <v>797</v>
      </c>
      <c r="C146" s="265">
        <v>0</v>
      </c>
      <c r="D146" s="265">
        <v>203</v>
      </c>
      <c r="E146" s="265">
        <v>0</v>
      </c>
      <c r="F146" s="265">
        <v>298</v>
      </c>
      <c r="G146" s="265">
        <v>69595</v>
      </c>
      <c r="H146" s="34">
        <v>0</v>
      </c>
      <c r="I146" s="35">
        <v>2806</v>
      </c>
    </row>
    <row r="147" spans="1:9" s="105" customFormat="1" ht="17.25" customHeight="1">
      <c r="A147" s="263" t="s">
        <v>346</v>
      </c>
      <c r="B147" s="264" t="s">
        <v>798</v>
      </c>
      <c r="C147" s="265">
        <v>36944</v>
      </c>
      <c r="D147" s="265">
        <v>39766</v>
      </c>
      <c r="E147" s="265">
        <v>39346</v>
      </c>
      <c r="F147" s="265">
        <v>45194</v>
      </c>
      <c r="G147" s="265">
        <v>44399</v>
      </c>
      <c r="H147" s="34">
        <v>3119</v>
      </c>
      <c r="I147" s="35">
        <v>3950</v>
      </c>
    </row>
    <row r="148" spans="1:9" s="105" customFormat="1" ht="17.25" customHeight="1">
      <c r="A148" s="263" t="s">
        <v>348</v>
      </c>
      <c r="B148" s="264" t="s">
        <v>799</v>
      </c>
      <c r="C148" s="265">
        <v>193640</v>
      </c>
      <c r="D148" s="265">
        <v>229093</v>
      </c>
      <c r="E148" s="265">
        <v>206467</v>
      </c>
      <c r="F148" s="265">
        <v>198726</v>
      </c>
      <c r="G148" s="265">
        <v>244356</v>
      </c>
      <c r="H148" s="34">
        <v>17324</v>
      </c>
      <c r="I148" s="35">
        <v>18923</v>
      </c>
    </row>
    <row r="149" spans="1:9" s="105" customFormat="1" ht="17.25" customHeight="1">
      <c r="A149" s="263" t="s">
        <v>350</v>
      </c>
      <c r="B149" s="264" t="s">
        <v>800</v>
      </c>
      <c r="C149" s="265">
        <v>22201</v>
      </c>
      <c r="D149" s="265">
        <v>21571</v>
      </c>
      <c r="E149" s="265">
        <v>23879</v>
      </c>
      <c r="F149" s="265">
        <v>28667</v>
      </c>
      <c r="G149" s="265">
        <v>22724</v>
      </c>
      <c r="H149" s="34">
        <v>1981</v>
      </c>
      <c r="I149" s="35">
        <v>2068</v>
      </c>
    </row>
    <row r="150" spans="1:9" s="105" customFormat="1" ht="17.25" customHeight="1">
      <c r="A150" s="263" t="s">
        <v>352</v>
      </c>
      <c r="B150" s="264" t="s">
        <v>801</v>
      </c>
      <c r="C150" s="265">
        <v>186187</v>
      </c>
      <c r="D150" s="265">
        <v>188132</v>
      </c>
      <c r="E150" s="265">
        <v>170594</v>
      </c>
      <c r="F150" s="265">
        <v>197476</v>
      </c>
      <c r="G150" s="265">
        <v>238920</v>
      </c>
      <c r="H150" s="34">
        <v>20509</v>
      </c>
      <c r="I150" s="35">
        <v>19644</v>
      </c>
    </row>
    <row r="151" spans="1:9" s="105" customFormat="1" ht="17.25" customHeight="1">
      <c r="A151" s="263" t="s">
        <v>354</v>
      </c>
      <c r="B151" s="264" t="s">
        <v>802</v>
      </c>
      <c r="C151" s="265">
        <v>562240</v>
      </c>
      <c r="D151" s="265">
        <v>537797</v>
      </c>
      <c r="E151" s="265">
        <v>520830</v>
      </c>
      <c r="F151" s="265">
        <v>520398</v>
      </c>
      <c r="G151" s="265">
        <v>581985</v>
      </c>
      <c r="H151" s="34">
        <v>39347</v>
      </c>
      <c r="I151" s="35">
        <v>46512</v>
      </c>
    </row>
    <row r="152" spans="1:9" s="105" customFormat="1" ht="17.25" customHeight="1">
      <c r="A152" s="263" t="s">
        <v>358</v>
      </c>
      <c r="B152" s="264" t="s">
        <v>803</v>
      </c>
      <c r="C152" s="265">
        <v>659119</v>
      </c>
      <c r="D152" s="265">
        <v>629688</v>
      </c>
      <c r="E152" s="265">
        <v>646067</v>
      </c>
      <c r="F152" s="265">
        <v>863956</v>
      </c>
      <c r="G152" s="265">
        <v>977581</v>
      </c>
      <c r="H152" s="34">
        <v>65079</v>
      </c>
      <c r="I152" s="35">
        <v>53814</v>
      </c>
    </row>
    <row r="153" spans="1:9" s="105" customFormat="1" ht="17.25" customHeight="1">
      <c r="A153" s="263" t="s">
        <v>360</v>
      </c>
      <c r="B153" s="264" t="s">
        <v>804</v>
      </c>
      <c r="C153" s="265">
        <v>121432</v>
      </c>
      <c r="D153" s="265">
        <v>144616</v>
      </c>
      <c r="E153" s="265">
        <v>152278</v>
      </c>
      <c r="F153" s="265">
        <v>163075</v>
      </c>
      <c r="G153" s="265">
        <v>178818</v>
      </c>
      <c r="H153" s="34">
        <v>17151</v>
      </c>
      <c r="I153" s="35">
        <v>13509</v>
      </c>
    </row>
    <row r="154" spans="1:9" s="105" customFormat="1" ht="17.25" customHeight="1">
      <c r="A154" s="263" t="s">
        <v>362</v>
      </c>
      <c r="B154" s="264" t="s">
        <v>805</v>
      </c>
      <c r="C154" s="265">
        <v>62645</v>
      </c>
      <c r="D154" s="265">
        <v>70305</v>
      </c>
      <c r="E154" s="265">
        <v>77931</v>
      </c>
      <c r="F154" s="265">
        <v>84567</v>
      </c>
      <c r="G154" s="265">
        <v>99891</v>
      </c>
      <c r="H154" s="34">
        <v>8858</v>
      </c>
      <c r="I154" s="35">
        <v>11385</v>
      </c>
    </row>
    <row r="155" spans="1:9" s="105" customFormat="1" ht="17.25" customHeight="1">
      <c r="A155" s="263" t="s">
        <v>364</v>
      </c>
      <c r="B155" s="264" t="s">
        <v>806</v>
      </c>
      <c r="C155" s="265">
        <v>230900</v>
      </c>
      <c r="D155" s="265">
        <v>235435</v>
      </c>
      <c r="E155" s="265">
        <v>222379</v>
      </c>
      <c r="F155" s="265">
        <v>230644</v>
      </c>
      <c r="G155" s="265">
        <v>251670</v>
      </c>
      <c r="H155" s="34">
        <v>23347</v>
      </c>
      <c r="I155" s="35">
        <v>24773</v>
      </c>
    </row>
    <row r="156" spans="1:9" s="105" customFormat="1" ht="17.25" customHeight="1">
      <c r="A156" s="263" t="s">
        <v>368</v>
      </c>
      <c r="B156" s="264" t="s">
        <v>807</v>
      </c>
      <c r="C156" s="265">
        <v>12878</v>
      </c>
      <c r="D156" s="265">
        <v>12575</v>
      </c>
      <c r="E156" s="265">
        <v>13800</v>
      </c>
      <c r="F156" s="265">
        <v>13409</v>
      </c>
      <c r="G156" s="265">
        <v>12384</v>
      </c>
      <c r="H156" s="34">
        <v>141</v>
      </c>
      <c r="I156" s="35">
        <v>685</v>
      </c>
    </row>
    <row r="157" spans="1:9" s="105" customFormat="1" ht="17.25" customHeight="1">
      <c r="A157" s="263" t="s">
        <v>370</v>
      </c>
      <c r="B157" s="264" t="s">
        <v>808</v>
      </c>
      <c r="C157" s="265">
        <v>274</v>
      </c>
      <c r="D157" s="265">
        <v>46</v>
      </c>
      <c r="E157" s="265">
        <v>131</v>
      </c>
      <c r="F157" s="265">
        <v>270</v>
      </c>
      <c r="G157" s="265">
        <v>189</v>
      </c>
      <c r="H157" s="34">
        <v>0</v>
      </c>
      <c r="I157" s="35">
        <v>0</v>
      </c>
    </row>
    <row r="158" spans="1:9" s="105" customFormat="1" ht="17.25" customHeight="1">
      <c r="A158" s="263" t="s">
        <v>372</v>
      </c>
      <c r="B158" s="264" t="s">
        <v>809</v>
      </c>
      <c r="C158" s="265">
        <v>17596</v>
      </c>
      <c r="D158" s="265">
        <v>18060</v>
      </c>
      <c r="E158" s="265">
        <v>18963</v>
      </c>
      <c r="F158" s="265">
        <v>18772</v>
      </c>
      <c r="G158" s="265">
        <v>21998</v>
      </c>
      <c r="H158" s="34">
        <v>1775</v>
      </c>
      <c r="I158" s="35">
        <v>1957</v>
      </c>
    </row>
    <row r="159" spans="1:9" s="105" customFormat="1" ht="17.25" customHeight="1">
      <c r="A159" s="263" t="s">
        <v>374</v>
      </c>
      <c r="B159" s="264" t="s">
        <v>810</v>
      </c>
      <c r="C159" s="265">
        <v>6571</v>
      </c>
      <c r="D159" s="265">
        <v>6692</v>
      </c>
      <c r="E159" s="265">
        <v>5061</v>
      </c>
      <c r="F159" s="265">
        <v>5438</v>
      </c>
      <c r="G159" s="265">
        <v>5451</v>
      </c>
      <c r="H159" s="34">
        <v>508</v>
      </c>
      <c r="I159" s="35">
        <v>513</v>
      </c>
    </row>
    <row r="160" spans="1:9" s="105" customFormat="1" ht="17.25" customHeight="1">
      <c r="A160" s="263" t="s">
        <v>376</v>
      </c>
      <c r="B160" s="264" t="s">
        <v>811</v>
      </c>
      <c r="C160" s="265">
        <v>28841</v>
      </c>
      <c r="D160" s="265">
        <v>28442</v>
      </c>
      <c r="E160" s="265">
        <v>31113</v>
      </c>
      <c r="F160" s="265">
        <v>36258</v>
      </c>
      <c r="G160" s="265">
        <v>41920</v>
      </c>
      <c r="H160" s="34">
        <v>3223</v>
      </c>
      <c r="I160" s="35">
        <v>4256</v>
      </c>
    </row>
    <row r="161" spans="1:9" s="105" customFormat="1" ht="17.25" customHeight="1">
      <c r="A161" s="263" t="s">
        <v>378</v>
      </c>
      <c r="B161" s="264" t="s">
        <v>812</v>
      </c>
      <c r="C161" s="265">
        <v>329220</v>
      </c>
      <c r="D161" s="265">
        <v>327777</v>
      </c>
      <c r="E161" s="265">
        <v>326727</v>
      </c>
      <c r="F161" s="265">
        <v>356633</v>
      </c>
      <c r="G161" s="265">
        <v>363179</v>
      </c>
      <c r="H161" s="34">
        <v>39731</v>
      </c>
      <c r="I161" s="35">
        <v>35609</v>
      </c>
    </row>
    <row r="162" spans="1:9" s="105" customFormat="1" ht="17.25" customHeight="1">
      <c r="A162" s="263" t="s">
        <v>383</v>
      </c>
      <c r="B162" s="264" t="s">
        <v>813</v>
      </c>
      <c r="C162" s="265">
        <v>189667</v>
      </c>
      <c r="D162" s="265">
        <v>193381</v>
      </c>
      <c r="E162" s="265">
        <v>218449</v>
      </c>
      <c r="F162" s="265">
        <v>280144</v>
      </c>
      <c r="G162" s="265">
        <v>266027</v>
      </c>
      <c r="H162" s="34">
        <v>23440</v>
      </c>
      <c r="I162" s="35">
        <v>24702</v>
      </c>
    </row>
    <row r="163" spans="1:9" s="105" customFormat="1" ht="17.25" customHeight="1">
      <c r="A163" s="263" t="s">
        <v>385</v>
      </c>
      <c r="B163" s="264" t="s">
        <v>814</v>
      </c>
      <c r="C163" s="265">
        <v>168368</v>
      </c>
      <c r="D163" s="265">
        <v>170775</v>
      </c>
      <c r="E163" s="265">
        <v>172431</v>
      </c>
      <c r="F163" s="265">
        <v>202797</v>
      </c>
      <c r="G163" s="265">
        <v>235316</v>
      </c>
      <c r="H163" s="34">
        <v>20809</v>
      </c>
      <c r="I163" s="35">
        <v>20510</v>
      </c>
    </row>
    <row r="164" spans="1:9" s="105" customFormat="1" ht="17.25" customHeight="1">
      <c r="A164" s="263" t="s">
        <v>387</v>
      </c>
      <c r="B164" s="264" t="s">
        <v>815</v>
      </c>
      <c r="C164" s="265">
        <v>4951</v>
      </c>
      <c r="D164" s="265">
        <v>19008</v>
      </c>
      <c r="E164" s="265">
        <v>13505</v>
      </c>
      <c r="F164" s="265">
        <v>11688</v>
      </c>
      <c r="G164" s="265">
        <v>12750</v>
      </c>
      <c r="H164" s="34">
        <v>1110</v>
      </c>
      <c r="I164" s="35">
        <v>996</v>
      </c>
    </row>
    <row r="165" spans="1:9" s="105" customFormat="1" ht="17.25" customHeight="1">
      <c r="A165" s="263" t="s">
        <v>389</v>
      </c>
      <c r="B165" s="264" t="s">
        <v>816</v>
      </c>
      <c r="C165" s="265">
        <v>34560</v>
      </c>
      <c r="D165" s="265">
        <v>38684</v>
      </c>
      <c r="E165" s="265">
        <v>45600</v>
      </c>
      <c r="F165" s="265">
        <v>58796</v>
      </c>
      <c r="G165" s="265">
        <v>55903</v>
      </c>
      <c r="H165" s="34">
        <v>5200</v>
      </c>
      <c r="I165" s="35">
        <v>4306</v>
      </c>
    </row>
    <row r="166" spans="1:9" s="105" customFormat="1" ht="17.25" customHeight="1">
      <c r="A166" s="263" t="s">
        <v>391</v>
      </c>
      <c r="B166" s="264" t="s">
        <v>817</v>
      </c>
      <c r="C166" s="265">
        <v>364365</v>
      </c>
      <c r="D166" s="265">
        <v>339833</v>
      </c>
      <c r="E166" s="265">
        <v>348442</v>
      </c>
      <c r="F166" s="265">
        <v>389830</v>
      </c>
      <c r="G166" s="265">
        <v>419256</v>
      </c>
      <c r="H166" s="34">
        <v>35137</v>
      </c>
      <c r="I166" s="35">
        <v>37089</v>
      </c>
    </row>
    <row r="167" spans="1:9" s="105" customFormat="1" ht="17.25" customHeight="1">
      <c r="A167" s="263" t="s">
        <v>395</v>
      </c>
      <c r="B167" s="264" t="s">
        <v>818</v>
      </c>
      <c r="C167" s="265">
        <v>33084</v>
      </c>
      <c r="D167" s="265">
        <v>32388</v>
      </c>
      <c r="E167" s="265">
        <v>34616</v>
      </c>
      <c r="F167" s="265">
        <v>39246</v>
      </c>
      <c r="G167" s="265">
        <v>43353</v>
      </c>
      <c r="H167" s="34">
        <v>3791</v>
      </c>
      <c r="I167" s="35">
        <v>4038</v>
      </c>
    </row>
    <row r="168" spans="1:9" s="105" customFormat="1" ht="17.25" customHeight="1">
      <c r="A168" s="263" t="s">
        <v>397</v>
      </c>
      <c r="B168" s="264" t="s">
        <v>819</v>
      </c>
      <c r="C168" s="265">
        <v>42143</v>
      </c>
      <c r="D168" s="265">
        <v>40894</v>
      </c>
      <c r="E168" s="265">
        <v>39137</v>
      </c>
      <c r="F168" s="265">
        <v>48658</v>
      </c>
      <c r="G168" s="265">
        <v>58042</v>
      </c>
      <c r="H168" s="34">
        <v>4089</v>
      </c>
      <c r="I168" s="35">
        <v>5238</v>
      </c>
    </row>
    <row r="169" spans="1:9" s="105" customFormat="1" ht="17.25" customHeight="1">
      <c r="A169" s="263" t="s">
        <v>399</v>
      </c>
      <c r="B169" s="264" t="s">
        <v>820</v>
      </c>
      <c r="C169" s="265">
        <v>19182</v>
      </c>
      <c r="D169" s="265">
        <v>19632</v>
      </c>
      <c r="E169" s="265">
        <v>18275</v>
      </c>
      <c r="F169" s="265">
        <v>19602</v>
      </c>
      <c r="G169" s="265">
        <v>20313</v>
      </c>
      <c r="H169" s="34">
        <v>2254</v>
      </c>
      <c r="I169" s="35">
        <v>2362</v>
      </c>
    </row>
    <row r="170" spans="1:9" s="105" customFormat="1" ht="17.25" customHeight="1">
      <c r="A170" s="263" t="s">
        <v>401</v>
      </c>
      <c r="B170" s="264" t="s">
        <v>821</v>
      </c>
      <c r="C170" s="265">
        <v>160854</v>
      </c>
      <c r="D170" s="265">
        <v>177802</v>
      </c>
      <c r="E170" s="265">
        <v>168310</v>
      </c>
      <c r="F170" s="265">
        <v>177634</v>
      </c>
      <c r="G170" s="265">
        <v>239155</v>
      </c>
      <c r="H170" s="34">
        <v>16960</v>
      </c>
      <c r="I170" s="35">
        <v>23577</v>
      </c>
    </row>
    <row r="171" spans="1:9" s="105" customFormat="1" ht="17.25" customHeight="1">
      <c r="A171" s="263" t="s">
        <v>403</v>
      </c>
      <c r="B171" s="264" t="s">
        <v>822</v>
      </c>
      <c r="C171" s="265">
        <v>283259</v>
      </c>
      <c r="D171" s="265">
        <v>286131</v>
      </c>
      <c r="E171" s="265">
        <v>316765</v>
      </c>
      <c r="F171" s="265">
        <v>353715</v>
      </c>
      <c r="G171" s="265">
        <v>389446</v>
      </c>
      <c r="H171" s="34">
        <v>33277</v>
      </c>
      <c r="I171" s="35">
        <v>32231</v>
      </c>
    </row>
    <row r="172" spans="1:9" s="105" customFormat="1" ht="17.25" customHeight="1">
      <c r="A172" s="263" t="s">
        <v>405</v>
      </c>
      <c r="B172" s="264" t="s">
        <v>823</v>
      </c>
      <c r="C172" s="265">
        <v>1280</v>
      </c>
      <c r="D172" s="265">
        <v>1374</v>
      </c>
      <c r="E172" s="265">
        <v>1682</v>
      </c>
      <c r="F172" s="265">
        <v>1582</v>
      </c>
      <c r="G172" s="265">
        <v>1367</v>
      </c>
      <c r="H172" s="34">
        <v>101</v>
      </c>
      <c r="I172" s="35">
        <v>225</v>
      </c>
    </row>
    <row r="173" spans="1:9" s="105" customFormat="1" ht="17.25" customHeight="1">
      <c r="A173" s="263" t="s">
        <v>407</v>
      </c>
      <c r="B173" s="264" t="s">
        <v>824</v>
      </c>
      <c r="C173" s="265">
        <v>26558</v>
      </c>
      <c r="D173" s="265">
        <v>25132</v>
      </c>
      <c r="E173" s="265">
        <v>28040</v>
      </c>
      <c r="F173" s="265">
        <v>32994</v>
      </c>
      <c r="G173" s="265">
        <v>35695</v>
      </c>
      <c r="H173" s="34">
        <v>3318</v>
      </c>
      <c r="I173" s="35">
        <v>3475</v>
      </c>
    </row>
    <row r="174" spans="1:9" s="105" customFormat="1" ht="17.25" customHeight="1">
      <c r="A174" s="263" t="s">
        <v>409</v>
      </c>
      <c r="B174" s="264" t="s">
        <v>825</v>
      </c>
      <c r="C174" s="265">
        <v>363359</v>
      </c>
      <c r="D174" s="265">
        <v>362915</v>
      </c>
      <c r="E174" s="265">
        <v>360598</v>
      </c>
      <c r="F174" s="265">
        <v>412124</v>
      </c>
      <c r="G174" s="265">
        <v>453791</v>
      </c>
      <c r="H174" s="34">
        <v>39269</v>
      </c>
      <c r="I174" s="35">
        <v>43023</v>
      </c>
    </row>
    <row r="175" spans="1:9" s="105" customFormat="1" ht="17.25" customHeight="1">
      <c r="A175" s="263" t="s">
        <v>411</v>
      </c>
      <c r="B175" s="264" t="s">
        <v>826</v>
      </c>
      <c r="C175" s="265">
        <v>217225</v>
      </c>
      <c r="D175" s="265">
        <v>235424</v>
      </c>
      <c r="E175" s="265">
        <v>242984</v>
      </c>
      <c r="F175" s="265">
        <v>220575</v>
      </c>
      <c r="G175" s="265">
        <v>215210</v>
      </c>
      <c r="H175" s="34">
        <v>18248</v>
      </c>
      <c r="I175" s="35">
        <v>17372</v>
      </c>
    </row>
    <row r="176" spans="1:9" s="105" customFormat="1" ht="17.25" customHeight="1">
      <c r="A176" s="263" t="s">
        <v>415</v>
      </c>
      <c r="B176" s="264" t="s">
        <v>827</v>
      </c>
      <c r="C176" s="265">
        <v>110208</v>
      </c>
      <c r="D176" s="265">
        <v>122854</v>
      </c>
      <c r="E176" s="265">
        <v>141065</v>
      </c>
      <c r="F176" s="265">
        <v>165861</v>
      </c>
      <c r="G176" s="265">
        <v>162881</v>
      </c>
      <c r="H176" s="34">
        <v>12321</v>
      </c>
      <c r="I176" s="35">
        <v>13844</v>
      </c>
    </row>
    <row r="177" spans="1:9" s="105" customFormat="1" ht="17.25" customHeight="1">
      <c r="A177" s="263" t="s">
        <v>417</v>
      </c>
      <c r="B177" s="264" t="s">
        <v>828</v>
      </c>
      <c r="C177" s="265">
        <v>38620</v>
      </c>
      <c r="D177" s="265">
        <v>39334</v>
      </c>
      <c r="E177" s="265">
        <v>41078</v>
      </c>
      <c r="F177" s="265">
        <v>50165</v>
      </c>
      <c r="G177" s="265">
        <v>55698</v>
      </c>
      <c r="H177" s="34">
        <v>3521</v>
      </c>
      <c r="I177" s="35">
        <v>3287</v>
      </c>
    </row>
    <row r="178" spans="1:9" s="105" customFormat="1" ht="17.25" customHeight="1">
      <c r="A178" s="263" t="s">
        <v>419</v>
      </c>
      <c r="B178" s="264" t="s">
        <v>829</v>
      </c>
      <c r="C178" s="265">
        <v>250486</v>
      </c>
      <c r="D178" s="265">
        <v>243635</v>
      </c>
      <c r="E178" s="265">
        <v>256549</v>
      </c>
      <c r="F178" s="265">
        <v>296974</v>
      </c>
      <c r="G178" s="265">
        <v>304962</v>
      </c>
      <c r="H178" s="34">
        <v>25381</v>
      </c>
      <c r="I178" s="35">
        <v>24899</v>
      </c>
    </row>
    <row r="179" spans="1:9" s="105" customFormat="1" ht="17.25" customHeight="1">
      <c r="A179" s="263" t="s">
        <v>421</v>
      </c>
      <c r="B179" s="264" t="s">
        <v>830</v>
      </c>
      <c r="C179" s="265">
        <v>21090</v>
      </c>
      <c r="D179" s="265">
        <v>14030</v>
      </c>
      <c r="E179" s="265">
        <v>13467</v>
      </c>
      <c r="F179" s="265">
        <v>14692</v>
      </c>
      <c r="G179" s="265">
        <v>21539</v>
      </c>
      <c r="H179" s="34">
        <v>1534</v>
      </c>
      <c r="I179" s="35">
        <v>1570</v>
      </c>
    </row>
    <row r="180" spans="1:9" s="105" customFormat="1" ht="17.25" customHeight="1">
      <c r="A180" s="263" t="s">
        <v>423</v>
      </c>
      <c r="B180" s="264" t="s">
        <v>831</v>
      </c>
      <c r="C180" s="265">
        <v>38533</v>
      </c>
      <c r="D180" s="265">
        <v>37827</v>
      </c>
      <c r="E180" s="265">
        <v>44988</v>
      </c>
      <c r="F180" s="265">
        <v>51811</v>
      </c>
      <c r="G180" s="265">
        <v>55489</v>
      </c>
      <c r="H180" s="34">
        <v>3219</v>
      </c>
      <c r="I180" s="35">
        <v>4093</v>
      </c>
    </row>
    <row r="181" spans="1:9" s="105" customFormat="1" ht="17.25" customHeight="1">
      <c r="A181" s="263" t="s">
        <v>425</v>
      </c>
      <c r="B181" s="264" t="s">
        <v>832</v>
      </c>
      <c r="C181" s="265">
        <v>1421320</v>
      </c>
      <c r="D181" s="265">
        <v>1758171</v>
      </c>
      <c r="E181" s="265">
        <v>1960319</v>
      </c>
      <c r="F181" s="265">
        <v>2232666</v>
      </c>
      <c r="G181" s="265">
        <v>2349657</v>
      </c>
      <c r="H181" s="34">
        <v>193086</v>
      </c>
      <c r="I181" s="35">
        <v>195354</v>
      </c>
    </row>
    <row r="182" spans="1:9" s="105" customFormat="1" ht="17.25" customHeight="1">
      <c r="A182" s="263" t="s">
        <v>429</v>
      </c>
      <c r="B182" s="264" t="s">
        <v>833</v>
      </c>
      <c r="C182" s="265">
        <v>66735</v>
      </c>
      <c r="D182" s="265">
        <v>85574</v>
      </c>
      <c r="E182" s="265">
        <v>67423</v>
      </c>
      <c r="F182" s="265">
        <v>55592</v>
      </c>
      <c r="G182" s="265">
        <v>75463</v>
      </c>
      <c r="H182" s="34">
        <v>3867</v>
      </c>
      <c r="I182" s="35">
        <v>6396</v>
      </c>
    </row>
    <row r="183" spans="1:9" s="105" customFormat="1" ht="17.25" customHeight="1">
      <c r="A183" s="263" t="s">
        <v>431</v>
      </c>
      <c r="B183" s="264" t="s">
        <v>834</v>
      </c>
      <c r="C183" s="265">
        <v>96317</v>
      </c>
      <c r="D183" s="265">
        <v>93606</v>
      </c>
      <c r="E183" s="265">
        <v>88502</v>
      </c>
      <c r="F183" s="265">
        <v>116912</v>
      </c>
      <c r="G183" s="265">
        <v>135078</v>
      </c>
      <c r="H183" s="34">
        <v>8921</v>
      </c>
      <c r="I183" s="35">
        <v>11020</v>
      </c>
    </row>
    <row r="184" spans="1:9" s="105" customFormat="1" ht="17.25" customHeight="1">
      <c r="A184" s="263" t="s">
        <v>433</v>
      </c>
      <c r="B184" s="264" t="s">
        <v>835</v>
      </c>
      <c r="C184" s="265">
        <v>309683</v>
      </c>
      <c r="D184" s="265">
        <v>280890</v>
      </c>
      <c r="E184" s="265">
        <v>226859</v>
      </c>
      <c r="F184" s="265">
        <v>223100</v>
      </c>
      <c r="G184" s="265">
        <v>195101</v>
      </c>
      <c r="H184" s="34">
        <v>18300</v>
      </c>
      <c r="I184" s="35">
        <v>16903</v>
      </c>
    </row>
    <row r="185" spans="1:9" s="105" customFormat="1" ht="17.25" customHeight="1">
      <c r="A185" s="263" t="s">
        <v>435</v>
      </c>
      <c r="B185" s="264" t="s">
        <v>836</v>
      </c>
      <c r="C185" s="265">
        <v>244001</v>
      </c>
      <c r="D185" s="265">
        <v>259255</v>
      </c>
      <c r="E185" s="265">
        <v>330017</v>
      </c>
      <c r="F185" s="265">
        <v>559809</v>
      </c>
      <c r="G185" s="265">
        <v>581282</v>
      </c>
      <c r="H185" s="34">
        <v>46718</v>
      </c>
      <c r="I185" s="35">
        <v>48025</v>
      </c>
    </row>
    <row r="186" spans="1:9" s="105" customFormat="1" ht="17.25" customHeight="1">
      <c r="A186" s="263" t="s">
        <v>437</v>
      </c>
      <c r="B186" s="264" t="s">
        <v>837</v>
      </c>
      <c r="C186" s="265">
        <v>2958</v>
      </c>
      <c r="D186" s="265">
        <v>3115</v>
      </c>
      <c r="E186" s="265">
        <v>3583</v>
      </c>
      <c r="F186" s="265">
        <v>4227</v>
      </c>
      <c r="G186" s="265">
        <v>4057</v>
      </c>
      <c r="H186" s="34">
        <v>365</v>
      </c>
      <c r="I186" s="35">
        <v>353</v>
      </c>
    </row>
    <row r="187" spans="1:9" s="105" customFormat="1" ht="17.25" customHeight="1">
      <c r="A187" s="263" t="s">
        <v>439</v>
      </c>
      <c r="B187" s="264" t="s">
        <v>838</v>
      </c>
      <c r="C187" s="265">
        <v>34005</v>
      </c>
      <c r="D187" s="265">
        <v>29160</v>
      </c>
      <c r="E187" s="265">
        <v>33191</v>
      </c>
      <c r="F187" s="265">
        <v>49065</v>
      </c>
      <c r="G187" s="265">
        <v>51260</v>
      </c>
      <c r="H187" s="34">
        <v>3997</v>
      </c>
      <c r="I187" s="35">
        <v>4200</v>
      </c>
    </row>
    <row r="188" spans="1:9" s="105" customFormat="1" ht="17.25" customHeight="1">
      <c r="A188" s="263" t="s">
        <v>441</v>
      </c>
      <c r="B188" s="264" t="s">
        <v>839</v>
      </c>
      <c r="C188" s="265">
        <v>239325</v>
      </c>
      <c r="D188" s="265">
        <v>242704</v>
      </c>
      <c r="E188" s="265">
        <v>331913</v>
      </c>
      <c r="F188" s="265">
        <v>311465</v>
      </c>
      <c r="G188" s="265">
        <v>419146</v>
      </c>
      <c r="H188" s="34">
        <v>33769</v>
      </c>
      <c r="I188" s="35">
        <v>26699</v>
      </c>
    </row>
    <row r="189" spans="1:9" s="105" customFormat="1" ht="17.25" customHeight="1">
      <c r="A189" s="263" t="s">
        <v>443</v>
      </c>
      <c r="B189" s="264" t="s">
        <v>840</v>
      </c>
      <c r="C189" s="265">
        <v>215388</v>
      </c>
      <c r="D189" s="265">
        <v>215507</v>
      </c>
      <c r="E189" s="265">
        <v>185892</v>
      </c>
      <c r="F189" s="265">
        <v>238801</v>
      </c>
      <c r="G189" s="265">
        <v>354196</v>
      </c>
      <c r="H189" s="34">
        <v>26237</v>
      </c>
      <c r="I189" s="35">
        <v>29104</v>
      </c>
    </row>
    <row r="190" spans="1:9" s="105" customFormat="1" ht="17.25" customHeight="1">
      <c r="A190" s="263" t="s">
        <v>445</v>
      </c>
      <c r="B190" s="264" t="s">
        <v>841</v>
      </c>
      <c r="C190" s="265">
        <v>7380</v>
      </c>
      <c r="D190" s="265">
        <v>8863</v>
      </c>
      <c r="E190" s="265">
        <v>13295</v>
      </c>
      <c r="F190" s="265">
        <v>18922</v>
      </c>
      <c r="G190" s="265">
        <v>18819</v>
      </c>
      <c r="H190" s="34">
        <v>1531</v>
      </c>
      <c r="I190" s="35">
        <v>1831</v>
      </c>
    </row>
    <row r="191" spans="1:9" s="105" customFormat="1" ht="17.25" customHeight="1">
      <c r="A191" s="263" t="s">
        <v>449</v>
      </c>
      <c r="B191" s="264" t="s">
        <v>842</v>
      </c>
      <c r="C191" s="265">
        <v>90630</v>
      </c>
      <c r="D191" s="265">
        <v>87407</v>
      </c>
      <c r="E191" s="265">
        <v>91085</v>
      </c>
      <c r="F191" s="265">
        <v>124641</v>
      </c>
      <c r="G191" s="265">
        <v>123416</v>
      </c>
      <c r="H191" s="34">
        <v>9059</v>
      </c>
      <c r="I191" s="35">
        <v>7102</v>
      </c>
    </row>
    <row r="192" spans="1:9" s="105" customFormat="1" ht="17.25" customHeight="1">
      <c r="A192" s="263" t="s">
        <v>451</v>
      </c>
      <c r="B192" s="264" t="s">
        <v>843</v>
      </c>
      <c r="C192" s="265">
        <v>17656</v>
      </c>
      <c r="D192" s="265">
        <v>15155</v>
      </c>
      <c r="E192" s="265">
        <v>19750</v>
      </c>
      <c r="F192" s="265">
        <v>28235</v>
      </c>
      <c r="G192" s="265">
        <v>36197</v>
      </c>
      <c r="H192" s="34">
        <v>4213</v>
      </c>
      <c r="I192" s="35">
        <v>880</v>
      </c>
    </row>
    <row r="193" spans="1:9" s="105" customFormat="1" ht="17.25" customHeight="1">
      <c r="A193" s="263" t="s">
        <v>453</v>
      </c>
      <c r="B193" s="264" t="s">
        <v>844</v>
      </c>
      <c r="C193" s="265">
        <v>440028</v>
      </c>
      <c r="D193" s="265">
        <v>465053</v>
      </c>
      <c r="E193" s="265">
        <v>493722</v>
      </c>
      <c r="F193" s="265">
        <v>575166</v>
      </c>
      <c r="G193" s="265">
        <v>724390</v>
      </c>
      <c r="H193" s="34">
        <v>53668</v>
      </c>
      <c r="I193" s="35">
        <v>62421</v>
      </c>
    </row>
    <row r="194" spans="1:9" s="105" customFormat="1" ht="17.25" customHeight="1">
      <c r="A194" s="263" t="s">
        <v>455</v>
      </c>
      <c r="B194" s="264" t="s">
        <v>845</v>
      </c>
      <c r="C194" s="265">
        <v>769301</v>
      </c>
      <c r="D194" s="265">
        <v>738081</v>
      </c>
      <c r="E194" s="265">
        <v>692705</v>
      </c>
      <c r="F194" s="265">
        <v>815610</v>
      </c>
      <c r="G194" s="265">
        <v>920695</v>
      </c>
      <c r="H194" s="34">
        <v>60024</v>
      </c>
      <c r="I194" s="35">
        <v>61110</v>
      </c>
    </row>
    <row r="195" spans="1:9" s="105" customFormat="1" ht="17.25" customHeight="1">
      <c r="A195" s="263" t="s">
        <v>457</v>
      </c>
      <c r="B195" s="264" t="s">
        <v>846</v>
      </c>
      <c r="C195" s="265">
        <v>1</v>
      </c>
      <c r="D195" s="265">
        <v>8</v>
      </c>
      <c r="E195" s="265">
        <v>354</v>
      </c>
      <c r="F195" s="265">
        <v>432</v>
      </c>
      <c r="G195" s="265">
        <v>488</v>
      </c>
      <c r="H195" s="34">
        <v>61</v>
      </c>
      <c r="I195" s="35">
        <v>41</v>
      </c>
    </row>
    <row r="196" spans="1:9" s="105" customFormat="1" ht="17.25" customHeight="1">
      <c r="A196" s="263" t="s">
        <v>459</v>
      </c>
      <c r="B196" s="264" t="s">
        <v>847</v>
      </c>
      <c r="C196" s="265">
        <v>311975</v>
      </c>
      <c r="D196" s="265">
        <v>303840</v>
      </c>
      <c r="E196" s="265">
        <v>298937</v>
      </c>
      <c r="F196" s="265">
        <v>421521</v>
      </c>
      <c r="G196" s="265">
        <v>566843</v>
      </c>
      <c r="H196" s="34">
        <v>32856</v>
      </c>
      <c r="I196" s="35">
        <v>38800</v>
      </c>
    </row>
    <row r="197" spans="1:9" s="105" customFormat="1" ht="17.25" customHeight="1">
      <c r="A197" s="263" t="s">
        <v>461</v>
      </c>
      <c r="B197" s="264" t="s">
        <v>848</v>
      </c>
      <c r="C197" s="265">
        <v>0</v>
      </c>
      <c r="D197" s="265">
        <v>0</v>
      </c>
      <c r="E197" s="265">
        <v>0</v>
      </c>
      <c r="F197" s="265">
        <v>0</v>
      </c>
      <c r="G197" s="265">
        <v>0</v>
      </c>
      <c r="H197" s="34">
        <v>0</v>
      </c>
      <c r="I197" s="35">
        <v>0</v>
      </c>
    </row>
    <row r="198" spans="1:9" s="105" customFormat="1" ht="17.25" customHeight="1">
      <c r="A198" s="263" t="s">
        <v>463</v>
      </c>
      <c r="B198" s="264" t="s">
        <v>849</v>
      </c>
      <c r="C198" s="265">
        <v>33889</v>
      </c>
      <c r="D198" s="265">
        <v>33121</v>
      </c>
      <c r="E198" s="265">
        <v>33687</v>
      </c>
      <c r="F198" s="265">
        <v>40179</v>
      </c>
      <c r="G198" s="265">
        <v>45896</v>
      </c>
      <c r="H198" s="34">
        <v>4446</v>
      </c>
      <c r="I198" s="35">
        <v>4134</v>
      </c>
    </row>
    <row r="199" spans="1:9" s="105" customFormat="1" ht="17.25" customHeight="1">
      <c r="A199" s="263" t="s">
        <v>465</v>
      </c>
      <c r="B199" s="264" t="s">
        <v>850</v>
      </c>
      <c r="C199" s="265">
        <v>550927</v>
      </c>
      <c r="D199" s="265">
        <v>569324</v>
      </c>
      <c r="E199" s="265">
        <v>635115</v>
      </c>
      <c r="F199" s="265">
        <v>705039</v>
      </c>
      <c r="G199" s="265">
        <v>773273</v>
      </c>
      <c r="H199" s="34">
        <v>60071</v>
      </c>
      <c r="I199" s="35">
        <v>53137</v>
      </c>
    </row>
    <row r="200" spans="1:9" s="105" customFormat="1" ht="17.25" customHeight="1">
      <c r="A200" s="263" t="s">
        <v>469</v>
      </c>
      <c r="B200" s="264" t="s">
        <v>851</v>
      </c>
      <c r="C200" s="265">
        <v>229893</v>
      </c>
      <c r="D200" s="265">
        <v>220775</v>
      </c>
      <c r="E200" s="265">
        <v>236083</v>
      </c>
      <c r="F200" s="265">
        <v>193990</v>
      </c>
      <c r="G200" s="265">
        <v>227708</v>
      </c>
      <c r="H200" s="34">
        <v>26213</v>
      </c>
      <c r="I200" s="35">
        <v>29580</v>
      </c>
    </row>
    <row r="201" spans="1:9" s="105" customFormat="1" ht="17.25" customHeight="1">
      <c r="A201" s="263" t="s">
        <v>471</v>
      </c>
      <c r="B201" s="264" t="s">
        <v>852</v>
      </c>
      <c r="C201" s="265">
        <v>84087</v>
      </c>
      <c r="D201" s="265">
        <v>56656</v>
      </c>
      <c r="E201" s="265">
        <v>75907</v>
      </c>
      <c r="F201" s="265">
        <v>63270</v>
      </c>
      <c r="G201" s="265">
        <v>70638</v>
      </c>
      <c r="H201" s="34">
        <v>4110</v>
      </c>
      <c r="I201" s="35">
        <v>1332</v>
      </c>
    </row>
    <row r="202" spans="1:9" s="105" customFormat="1" ht="17.25" customHeight="1">
      <c r="A202" s="263" t="s">
        <v>473</v>
      </c>
      <c r="B202" s="264" t="s">
        <v>853</v>
      </c>
      <c r="C202" s="265">
        <v>275350</v>
      </c>
      <c r="D202" s="265">
        <v>103932</v>
      </c>
      <c r="E202" s="265">
        <v>96218</v>
      </c>
      <c r="F202" s="265">
        <v>93163</v>
      </c>
      <c r="G202" s="265">
        <v>84164</v>
      </c>
      <c r="H202" s="34">
        <v>6910</v>
      </c>
      <c r="I202" s="35">
        <v>8274</v>
      </c>
    </row>
    <row r="203" spans="1:9" s="105" customFormat="1" ht="17.25" customHeight="1">
      <c r="A203" s="263" t="s">
        <v>477</v>
      </c>
      <c r="B203" s="264" t="s">
        <v>854</v>
      </c>
      <c r="C203" s="265">
        <v>52172</v>
      </c>
      <c r="D203" s="265">
        <v>48980</v>
      </c>
      <c r="E203" s="265">
        <v>57892</v>
      </c>
      <c r="F203" s="265">
        <v>62710</v>
      </c>
      <c r="G203" s="265">
        <v>64510</v>
      </c>
      <c r="H203" s="34">
        <v>5395</v>
      </c>
      <c r="I203" s="35">
        <v>4000</v>
      </c>
    </row>
    <row r="204" spans="1:9" s="105" customFormat="1" ht="17.25" customHeight="1">
      <c r="A204" s="263" t="s">
        <v>855</v>
      </c>
      <c r="B204" s="264" t="s">
        <v>856</v>
      </c>
      <c r="C204" s="265">
        <v>48978</v>
      </c>
      <c r="D204" s="265">
        <v>56824</v>
      </c>
      <c r="E204" s="265">
        <v>66405</v>
      </c>
      <c r="F204" s="265">
        <v>83580</v>
      </c>
      <c r="G204" s="265">
        <v>137366</v>
      </c>
      <c r="H204" s="34">
        <v>15046</v>
      </c>
      <c r="I204" s="35">
        <v>6716</v>
      </c>
    </row>
    <row r="205" spans="1:9" s="105" customFormat="1" ht="17.25" customHeight="1">
      <c r="A205" s="263" t="s">
        <v>857</v>
      </c>
      <c r="B205" s="264" t="s">
        <v>858</v>
      </c>
      <c r="C205" s="265">
        <v>104595</v>
      </c>
      <c r="D205" s="265">
        <v>103107</v>
      </c>
      <c r="E205" s="265">
        <v>112261</v>
      </c>
      <c r="F205" s="265">
        <v>123973</v>
      </c>
      <c r="G205" s="265">
        <v>145163</v>
      </c>
      <c r="H205" s="34">
        <v>9875</v>
      </c>
      <c r="I205" s="35">
        <v>8236</v>
      </c>
    </row>
    <row r="206" spans="1:9" s="105" customFormat="1" ht="17.25" customHeight="1">
      <c r="A206" s="263" t="s">
        <v>859</v>
      </c>
      <c r="B206" s="264" t="s">
        <v>860</v>
      </c>
      <c r="C206" s="265">
        <v>3882</v>
      </c>
      <c r="D206" s="265">
        <v>5074</v>
      </c>
      <c r="E206" s="265">
        <v>5109</v>
      </c>
      <c r="F206" s="265">
        <v>7708</v>
      </c>
      <c r="G206" s="265">
        <v>13896</v>
      </c>
      <c r="H206" s="34">
        <v>444</v>
      </c>
      <c r="I206" s="35">
        <v>367</v>
      </c>
    </row>
    <row r="207" spans="1:9" s="105" customFormat="1" ht="17.25" customHeight="1">
      <c r="A207" s="263" t="s">
        <v>486</v>
      </c>
      <c r="B207" s="264" t="s">
        <v>861</v>
      </c>
      <c r="C207" s="265">
        <v>229188</v>
      </c>
      <c r="D207" s="265">
        <v>169373</v>
      </c>
      <c r="E207" s="265">
        <v>95264</v>
      </c>
      <c r="F207" s="265">
        <v>135957</v>
      </c>
      <c r="G207" s="265">
        <v>133000</v>
      </c>
      <c r="H207" s="34">
        <v>10768</v>
      </c>
      <c r="I207" s="35">
        <v>6869</v>
      </c>
    </row>
    <row r="208" spans="1:9" s="105" customFormat="1" ht="17.25" customHeight="1">
      <c r="A208" s="263" t="s">
        <v>488</v>
      </c>
      <c r="B208" s="264" t="s">
        <v>862</v>
      </c>
      <c r="C208" s="265">
        <v>5037</v>
      </c>
      <c r="D208" s="265">
        <v>810</v>
      </c>
      <c r="E208" s="265">
        <v>65</v>
      </c>
      <c r="F208" s="265">
        <v>39</v>
      </c>
      <c r="G208" s="265">
        <v>0</v>
      </c>
      <c r="H208" s="34">
        <v>0</v>
      </c>
      <c r="I208" s="35">
        <v>1</v>
      </c>
    </row>
    <row r="209" spans="1:9" s="105" customFormat="1" ht="17.25" customHeight="1">
      <c r="A209" s="263" t="s">
        <v>490</v>
      </c>
      <c r="B209" s="264" t="s">
        <v>863</v>
      </c>
      <c r="C209" s="265">
        <v>4654</v>
      </c>
      <c r="D209" s="265">
        <v>3554</v>
      </c>
      <c r="E209" s="265">
        <v>3317</v>
      </c>
      <c r="F209" s="265">
        <v>2871</v>
      </c>
      <c r="G209" s="265">
        <v>2789</v>
      </c>
      <c r="H209" s="34">
        <v>111</v>
      </c>
      <c r="I209" s="35">
        <v>241</v>
      </c>
    </row>
    <row r="210" spans="1:9" s="105" customFormat="1" ht="17.25" customHeight="1">
      <c r="A210" s="263" t="s">
        <v>492</v>
      </c>
      <c r="B210" s="264" t="s">
        <v>864</v>
      </c>
      <c r="C210" s="265">
        <v>33931</v>
      </c>
      <c r="D210" s="265">
        <v>24501</v>
      </c>
      <c r="E210" s="265">
        <v>12835</v>
      </c>
      <c r="F210" s="265">
        <v>25813</v>
      </c>
      <c r="G210" s="265">
        <v>20079</v>
      </c>
      <c r="H210" s="34">
        <v>1499</v>
      </c>
      <c r="I210" s="35">
        <v>995</v>
      </c>
    </row>
    <row r="211" spans="1:9" s="105" customFormat="1" ht="17.25" customHeight="1">
      <c r="A211" s="263" t="s">
        <v>494</v>
      </c>
      <c r="B211" s="264" t="s">
        <v>865</v>
      </c>
      <c r="C211" s="265">
        <v>2741</v>
      </c>
      <c r="D211" s="265">
        <v>4867</v>
      </c>
      <c r="E211" s="265">
        <v>3923</v>
      </c>
      <c r="F211" s="265">
        <v>3213</v>
      </c>
      <c r="G211" s="265">
        <v>2931</v>
      </c>
      <c r="H211" s="34">
        <v>864</v>
      </c>
      <c r="I211" s="35">
        <v>746</v>
      </c>
    </row>
    <row r="212" spans="1:9" s="105" customFormat="1" ht="17.25" customHeight="1">
      <c r="A212" s="263" t="s">
        <v>496</v>
      </c>
      <c r="B212" s="264" t="s">
        <v>866</v>
      </c>
      <c r="C212" s="265">
        <v>1806</v>
      </c>
      <c r="D212" s="265">
        <v>952</v>
      </c>
      <c r="E212" s="265">
        <v>447</v>
      </c>
      <c r="F212" s="265">
        <v>374</v>
      </c>
      <c r="G212" s="265">
        <v>123</v>
      </c>
      <c r="H212" s="34">
        <v>2</v>
      </c>
      <c r="I212" s="35">
        <v>17</v>
      </c>
    </row>
    <row r="213" spans="1:9" s="105" customFormat="1" ht="17.25" customHeight="1">
      <c r="A213" s="263" t="s">
        <v>498</v>
      </c>
      <c r="B213" s="264" t="s">
        <v>867</v>
      </c>
      <c r="C213" s="265">
        <v>119592</v>
      </c>
      <c r="D213" s="265">
        <v>107271</v>
      </c>
      <c r="E213" s="265">
        <v>89383</v>
      </c>
      <c r="F213" s="265">
        <v>126113</v>
      </c>
      <c r="G213" s="265">
        <v>133289</v>
      </c>
      <c r="H213" s="34">
        <v>11843</v>
      </c>
      <c r="I213" s="35">
        <v>9974</v>
      </c>
    </row>
    <row r="214" spans="1:9" s="105" customFormat="1" ht="17.25" customHeight="1">
      <c r="A214" s="263" t="s">
        <v>868</v>
      </c>
      <c r="B214" s="264" t="s">
        <v>869</v>
      </c>
      <c r="C214" s="265">
        <v>47005</v>
      </c>
      <c r="D214" s="265">
        <v>44029</v>
      </c>
      <c r="E214" s="265">
        <v>35612</v>
      </c>
      <c r="F214" s="265">
        <v>46264</v>
      </c>
      <c r="G214" s="265">
        <v>62960</v>
      </c>
      <c r="H214" s="34">
        <v>5481</v>
      </c>
      <c r="I214" s="35">
        <v>3795</v>
      </c>
    </row>
    <row r="215" spans="1:9" s="105" customFormat="1" ht="17.25" customHeight="1">
      <c r="A215" s="263" t="s">
        <v>870</v>
      </c>
      <c r="B215" s="264" t="s">
        <v>871</v>
      </c>
      <c r="C215" s="265">
        <v>31106</v>
      </c>
      <c r="D215" s="265">
        <v>22771</v>
      </c>
      <c r="E215" s="265">
        <v>16054</v>
      </c>
      <c r="F215" s="265">
        <v>15115</v>
      </c>
      <c r="G215" s="265">
        <v>15091</v>
      </c>
      <c r="H215" s="34">
        <v>1291</v>
      </c>
      <c r="I215" s="35">
        <v>1432</v>
      </c>
    </row>
    <row r="216" spans="1:9" s="105" customFormat="1" ht="17.25" customHeight="1">
      <c r="A216" s="263" t="s">
        <v>872</v>
      </c>
      <c r="B216" s="264" t="s">
        <v>873</v>
      </c>
      <c r="C216" s="265">
        <v>6622</v>
      </c>
      <c r="D216" s="265">
        <v>4846</v>
      </c>
      <c r="E216" s="265">
        <v>3735</v>
      </c>
      <c r="F216" s="265">
        <v>3466</v>
      </c>
      <c r="G216" s="265">
        <v>4384</v>
      </c>
      <c r="H216" s="34">
        <v>355</v>
      </c>
      <c r="I216" s="35">
        <v>401</v>
      </c>
    </row>
    <row r="217" spans="1:9" s="105" customFormat="1" ht="17.25" customHeight="1">
      <c r="A217" s="263" t="s">
        <v>874</v>
      </c>
      <c r="B217" s="264" t="s">
        <v>875</v>
      </c>
      <c r="C217" s="265">
        <v>2294</v>
      </c>
      <c r="D217" s="265">
        <v>2102</v>
      </c>
      <c r="E217" s="265">
        <v>1289</v>
      </c>
      <c r="F217" s="265">
        <v>1398</v>
      </c>
      <c r="G217" s="265">
        <v>1495</v>
      </c>
      <c r="H217" s="34">
        <v>107</v>
      </c>
      <c r="I217" s="35">
        <v>95</v>
      </c>
    </row>
    <row r="218" spans="1:9" s="105" customFormat="1" ht="17.25" customHeight="1">
      <c r="A218" s="263" t="s">
        <v>506</v>
      </c>
      <c r="B218" s="264" t="s">
        <v>876</v>
      </c>
      <c r="C218" s="265">
        <v>108701</v>
      </c>
      <c r="D218" s="265">
        <v>67132</v>
      </c>
      <c r="E218" s="265">
        <v>24610</v>
      </c>
      <c r="F218" s="265">
        <v>29821</v>
      </c>
      <c r="G218" s="265">
        <v>25437</v>
      </c>
      <c r="H218" s="34">
        <v>864</v>
      </c>
      <c r="I218" s="35">
        <v>0</v>
      </c>
    </row>
    <row r="219" spans="1:9" s="105" customFormat="1" ht="17.25" customHeight="1">
      <c r="A219" s="263" t="s">
        <v>508</v>
      </c>
      <c r="B219" s="264" t="s">
        <v>877</v>
      </c>
      <c r="C219" s="265">
        <v>90183</v>
      </c>
      <c r="D219" s="265">
        <v>65286</v>
      </c>
      <c r="E219" s="265">
        <v>36000</v>
      </c>
      <c r="F219" s="265">
        <v>47306</v>
      </c>
      <c r="G219" s="265">
        <v>38285</v>
      </c>
      <c r="H219" s="34">
        <v>1704</v>
      </c>
      <c r="I219" s="35">
        <v>749</v>
      </c>
    </row>
    <row r="220" spans="1:9" s="105" customFormat="1" ht="17.25" customHeight="1">
      <c r="A220" s="263" t="s">
        <v>513</v>
      </c>
      <c r="B220" s="264" t="s">
        <v>878</v>
      </c>
      <c r="C220" s="265">
        <v>622110</v>
      </c>
      <c r="D220" s="265">
        <v>472534</v>
      </c>
      <c r="E220" s="265">
        <v>429966</v>
      </c>
      <c r="F220" s="265">
        <v>554059</v>
      </c>
      <c r="G220" s="265">
        <v>871449</v>
      </c>
      <c r="H220" s="34">
        <v>58472</v>
      </c>
      <c r="I220" s="35">
        <v>86922</v>
      </c>
    </row>
    <row r="221" spans="1:9" s="105" customFormat="1" ht="17.25" customHeight="1">
      <c r="A221" s="263" t="s">
        <v>515</v>
      </c>
      <c r="B221" s="264" t="s">
        <v>879</v>
      </c>
      <c r="C221" s="265">
        <v>125425</v>
      </c>
      <c r="D221" s="265">
        <v>113697</v>
      </c>
      <c r="E221" s="265">
        <v>94288</v>
      </c>
      <c r="F221" s="265">
        <v>88874</v>
      </c>
      <c r="G221" s="265">
        <v>120972</v>
      </c>
      <c r="H221" s="34">
        <v>10682</v>
      </c>
      <c r="I221" s="35">
        <v>14421</v>
      </c>
    </row>
    <row r="222" spans="1:9" s="105" customFormat="1" ht="17.25" customHeight="1">
      <c r="A222" s="263" t="s">
        <v>517</v>
      </c>
      <c r="B222" s="264" t="s">
        <v>880</v>
      </c>
      <c r="C222" s="265">
        <v>515979</v>
      </c>
      <c r="D222" s="265">
        <v>406590</v>
      </c>
      <c r="E222" s="265">
        <v>368907</v>
      </c>
      <c r="F222" s="265">
        <v>528188</v>
      </c>
      <c r="G222" s="265">
        <v>452581</v>
      </c>
      <c r="H222" s="34">
        <v>35175</v>
      </c>
      <c r="I222" s="35">
        <v>27392</v>
      </c>
    </row>
    <row r="223" spans="1:9" s="105" customFormat="1" ht="17.25" customHeight="1">
      <c r="A223" s="263" t="s">
        <v>519</v>
      </c>
      <c r="B223" s="264" t="s">
        <v>881</v>
      </c>
      <c r="C223" s="265">
        <v>952</v>
      </c>
      <c r="D223" s="265">
        <v>1154</v>
      </c>
      <c r="E223" s="265">
        <v>594</v>
      </c>
      <c r="F223" s="265">
        <v>582</v>
      </c>
      <c r="G223" s="265">
        <v>731</v>
      </c>
      <c r="H223" s="34">
        <v>81</v>
      </c>
      <c r="I223" s="35">
        <v>48</v>
      </c>
    </row>
    <row r="224" spans="1:9" s="105" customFormat="1" ht="17.25" customHeight="1">
      <c r="A224" s="263" t="s">
        <v>521</v>
      </c>
      <c r="B224" s="264" t="s">
        <v>882</v>
      </c>
      <c r="C224" s="265">
        <v>9846</v>
      </c>
      <c r="D224" s="265">
        <v>10980</v>
      </c>
      <c r="E224" s="265">
        <v>9879</v>
      </c>
      <c r="F224" s="265">
        <v>8108</v>
      </c>
      <c r="G224" s="265">
        <v>10487</v>
      </c>
      <c r="H224" s="34">
        <v>885</v>
      </c>
      <c r="I224" s="35">
        <v>945</v>
      </c>
    </row>
    <row r="225" spans="1:9" s="105" customFormat="1" ht="17.25" customHeight="1">
      <c r="A225" s="263" t="s">
        <v>523</v>
      </c>
      <c r="B225" s="264" t="s">
        <v>883</v>
      </c>
      <c r="C225" s="265">
        <v>1398</v>
      </c>
      <c r="D225" s="265">
        <v>550</v>
      </c>
      <c r="E225" s="265">
        <v>1016</v>
      </c>
      <c r="F225" s="265">
        <v>257</v>
      </c>
      <c r="G225" s="265">
        <v>1520</v>
      </c>
      <c r="H225" s="34">
        <v>77</v>
      </c>
      <c r="I225" s="35">
        <v>227</v>
      </c>
    </row>
    <row r="226" spans="1:9" s="105" customFormat="1" ht="17.25" customHeight="1">
      <c r="A226" s="263" t="s">
        <v>525</v>
      </c>
      <c r="B226" s="264" t="s">
        <v>884</v>
      </c>
      <c r="C226" s="265">
        <v>724652</v>
      </c>
      <c r="D226" s="265">
        <v>626527</v>
      </c>
      <c r="E226" s="265">
        <v>575831</v>
      </c>
      <c r="F226" s="265">
        <v>852301</v>
      </c>
      <c r="G226" s="265">
        <v>680001</v>
      </c>
      <c r="H226" s="34">
        <v>55387</v>
      </c>
      <c r="I226" s="35">
        <v>41220</v>
      </c>
    </row>
    <row r="227" spans="1:9" s="105" customFormat="1" ht="17.25" customHeight="1">
      <c r="A227" s="263" t="s">
        <v>527</v>
      </c>
      <c r="B227" s="264" t="s">
        <v>885</v>
      </c>
      <c r="C227" s="265">
        <v>89766</v>
      </c>
      <c r="D227" s="265">
        <v>65354</v>
      </c>
      <c r="E227" s="265">
        <v>78431</v>
      </c>
      <c r="F227" s="265">
        <v>86935</v>
      </c>
      <c r="G227" s="265">
        <v>97279</v>
      </c>
      <c r="H227" s="34">
        <v>7640</v>
      </c>
      <c r="I227" s="35">
        <v>7469</v>
      </c>
    </row>
    <row r="228" spans="1:9" s="105" customFormat="1" ht="17.25" customHeight="1">
      <c r="A228" s="263" t="s">
        <v>529</v>
      </c>
      <c r="B228" s="264" t="s">
        <v>886</v>
      </c>
      <c r="C228" s="265">
        <v>189415</v>
      </c>
      <c r="D228" s="265">
        <v>168918</v>
      </c>
      <c r="E228" s="265">
        <v>159440</v>
      </c>
      <c r="F228" s="265">
        <v>166625</v>
      </c>
      <c r="G228" s="265">
        <v>134886</v>
      </c>
      <c r="H228" s="34">
        <v>11220</v>
      </c>
      <c r="I228" s="35">
        <v>8294</v>
      </c>
    </row>
    <row r="229" spans="1:9" s="105" customFormat="1" ht="17.25" customHeight="1">
      <c r="A229" s="263" t="s">
        <v>531</v>
      </c>
      <c r="B229" s="264" t="s">
        <v>887</v>
      </c>
      <c r="C229" s="265">
        <v>257669</v>
      </c>
      <c r="D229" s="265">
        <v>173951</v>
      </c>
      <c r="E229" s="265">
        <v>166849</v>
      </c>
      <c r="F229" s="265">
        <v>272654</v>
      </c>
      <c r="G229" s="265">
        <v>237410</v>
      </c>
      <c r="H229" s="34">
        <v>27364</v>
      </c>
      <c r="I229" s="35">
        <v>15190</v>
      </c>
    </row>
    <row r="230" spans="1:9" s="105" customFormat="1" ht="17.25" customHeight="1">
      <c r="A230" s="263" t="s">
        <v>533</v>
      </c>
      <c r="B230" s="264" t="s">
        <v>888</v>
      </c>
      <c r="C230" s="265">
        <v>92570</v>
      </c>
      <c r="D230" s="265">
        <v>76190</v>
      </c>
      <c r="E230" s="265">
        <v>55324</v>
      </c>
      <c r="F230" s="265">
        <v>71002</v>
      </c>
      <c r="G230" s="265">
        <v>74519</v>
      </c>
      <c r="H230" s="34">
        <v>8599</v>
      </c>
      <c r="I230" s="35">
        <v>4285</v>
      </c>
    </row>
    <row r="231" spans="1:9" s="105" customFormat="1" ht="17.25" customHeight="1">
      <c r="A231" s="263" t="s">
        <v>535</v>
      </c>
      <c r="B231" s="264" t="s">
        <v>889</v>
      </c>
      <c r="C231" s="265">
        <v>897209</v>
      </c>
      <c r="D231" s="265">
        <v>723392</v>
      </c>
      <c r="E231" s="265">
        <v>716859</v>
      </c>
      <c r="F231" s="265">
        <v>837127</v>
      </c>
      <c r="G231" s="265">
        <v>778401</v>
      </c>
      <c r="H231" s="34">
        <v>72015</v>
      </c>
      <c r="I231" s="35">
        <v>54050</v>
      </c>
    </row>
    <row r="232" spans="1:9" s="105" customFormat="1" ht="17.25" customHeight="1">
      <c r="A232" s="263" t="s">
        <v>537</v>
      </c>
      <c r="B232" s="264" t="s">
        <v>890</v>
      </c>
      <c r="C232" s="265">
        <v>4734</v>
      </c>
      <c r="D232" s="265">
        <v>5303</v>
      </c>
      <c r="E232" s="265">
        <v>4746</v>
      </c>
      <c r="F232" s="265">
        <v>3873</v>
      </c>
      <c r="G232" s="265">
        <v>4119</v>
      </c>
      <c r="H232" s="34">
        <v>245</v>
      </c>
      <c r="I232" s="35">
        <v>422</v>
      </c>
    </row>
    <row r="233" spans="1:9" s="105" customFormat="1" ht="17.25" customHeight="1">
      <c r="A233" s="263" t="s">
        <v>542</v>
      </c>
      <c r="B233" s="264" t="s">
        <v>891</v>
      </c>
      <c r="C233" s="265">
        <v>102268</v>
      </c>
      <c r="D233" s="265">
        <v>75140</v>
      </c>
      <c r="E233" s="265">
        <v>41418</v>
      </c>
      <c r="F233" s="265">
        <v>49459</v>
      </c>
      <c r="G233" s="265">
        <v>48693</v>
      </c>
      <c r="H233" s="34">
        <v>3200</v>
      </c>
      <c r="I233" s="35">
        <v>3557</v>
      </c>
    </row>
    <row r="234" spans="1:9" s="105" customFormat="1" ht="17.25" customHeight="1">
      <c r="A234" s="263" t="s">
        <v>544</v>
      </c>
      <c r="B234" s="264" t="s">
        <v>892</v>
      </c>
      <c r="C234" s="265">
        <v>3712</v>
      </c>
      <c r="D234" s="265">
        <v>5862</v>
      </c>
      <c r="E234" s="265">
        <v>6597</v>
      </c>
      <c r="F234" s="265">
        <v>7240</v>
      </c>
      <c r="G234" s="265">
        <v>3221</v>
      </c>
      <c r="H234" s="34">
        <v>326</v>
      </c>
      <c r="I234" s="35">
        <v>338</v>
      </c>
    </row>
    <row r="235" spans="1:9" s="105" customFormat="1" ht="17.25" customHeight="1">
      <c r="A235" s="263" t="s">
        <v>546</v>
      </c>
      <c r="B235" s="264" t="s">
        <v>893</v>
      </c>
      <c r="C235" s="265">
        <v>3206</v>
      </c>
      <c r="D235" s="265">
        <v>2463</v>
      </c>
      <c r="E235" s="265">
        <v>518</v>
      </c>
      <c r="F235" s="265">
        <v>348</v>
      </c>
      <c r="G235" s="265">
        <v>415</v>
      </c>
      <c r="H235" s="34">
        <v>15</v>
      </c>
      <c r="I235" s="35">
        <v>53</v>
      </c>
    </row>
    <row r="236" spans="1:9" s="105" customFormat="1" ht="17.25" customHeight="1">
      <c r="A236" s="263" t="s">
        <v>548</v>
      </c>
      <c r="B236" s="264" t="s">
        <v>894</v>
      </c>
      <c r="C236" s="265">
        <v>0</v>
      </c>
      <c r="D236" s="265">
        <v>114</v>
      </c>
      <c r="E236" s="265">
        <v>0</v>
      </c>
      <c r="F236" s="265">
        <v>0</v>
      </c>
      <c r="G236" s="265">
        <v>0</v>
      </c>
      <c r="H236" s="34">
        <v>0</v>
      </c>
      <c r="I236" s="35">
        <v>0</v>
      </c>
    </row>
    <row r="237" spans="1:9" s="105" customFormat="1" ht="17.25" customHeight="1">
      <c r="A237" s="263" t="s">
        <v>550</v>
      </c>
      <c r="B237" s="264" t="s">
        <v>895</v>
      </c>
      <c r="C237" s="265">
        <v>120933</v>
      </c>
      <c r="D237" s="265">
        <v>104198</v>
      </c>
      <c r="E237" s="265">
        <v>65211</v>
      </c>
      <c r="F237" s="265">
        <v>74837</v>
      </c>
      <c r="G237" s="265">
        <v>79198</v>
      </c>
      <c r="H237" s="34">
        <v>7275</v>
      </c>
      <c r="I237" s="35">
        <v>8195</v>
      </c>
    </row>
    <row r="238" spans="1:9" s="105" customFormat="1" ht="17.25" customHeight="1">
      <c r="A238" s="263" t="s">
        <v>555</v>
      </c>
      <c r="B238" s="264" t="s">
        <v>896</v>
      </c>
      <c r="C238" s="265">
        <v>395115</v>
      </c>
      <c r="D238" s="265">
        <v>268053</v>
      </c>
      <c r="E238" s="265">
        <v>187109</v>
      </c>
      <c r="F238" s="265">
        <v>262345</v>
      </c>
      <c r="G238" s="265">
        <v>362823</v>
      </c>
      <c r="H238" s="34">
        <v>19712</v>
      </c>
      <c r="I238" s="35">
        <v>14162</v>
      </c>
    </row>
    <row r="239" spans="1:9" s="105" customFormat="1" ht="17.25" customHeight="1">
      <c r="A239" s="263" t="s">
        <v>557</v>
      </c>
      <c r="B239" s="264" t="s">
        <v>897</v>
      </c>
      <c r="C239" s="265">
        <v>223</v>
      </c>
      <c r="D239" s="265">
        <v>141</v>
      </c>
      <c r="E239" s="265">
        <v>500</v>
      </c>
      <c r="F239" s="265">
        <v>526</v>
      </c>
      <c r="G239" s="265">
        <v>375</v>
      </c>
      <c r="H239" s="34">
        <v>42</v>
      </c>
      <c r="I239" s="35">
        <v>69</v>
      </c>
    </row>
    <row r="240" spans="1:9" s="105" customFormat="1" ht="17.25" customHeight="1">
      <c r="A240" s="263" t="s">
        <v>559</v>
      </c>
      <c r="B240" s="264" t="s">
        <v>898</v>
      </c>
      <c r="C240" s="265">
        <v>4137</v>
      </c>
      <c r="D240" s="265">
        <v>2453</v>
      </c>
      <c r="E240" s="265">
        <v>2916</v>
      </c>
      <c r="F240" s="265">
        <v>779</v>
      </c>
      <c r="G240" s="265">
        <v>871</v>
      </c>
      <c r="H240" s="34">
        <v>27</v>
      </c>
      <c r="I240" s="35">
        <v>191</v>
      </c>
    </row>
    <row r="241" spans="1:9" s="107" customFormat="1" ht="17.25" customHeight="1">
      <c r="A241" s="268"/>
      <c r="B241" s="269"/>
      <c r="C241" s="270"/>
      <c r="D241" s="270"/>
      <c r="E241" s="270"/>
      <c r="F241" s="270"/>
      <c r="G241" s="270"/>
      <c r="H241" s="271"/>
      <c r="I241" s="272"/>
    </row>
    <row r="242" spans="1:9" s="105" customFormat="1" ht="17.25" customHeight="1">
      <c r="A242" s="273"/>
      <c r="B242" s="274" t="s">
        <v>899</v>
      </c>
      <c r="C242" s="275">
        <f>SUM(C5:C240)</f>
        <v>37125882</v>
      </c>
      <c r="D242" s="275">
        <f t="shared" ref="D242:G242" si="0">SUM(D5:D240)</f>
        <v>36140943</v>
      </c>
      <c r="E242" s="275">
        <f t="shared" si="0"/>
        <v>36078697</v>
      </c>
      <c r="F242" s="275">
        <f t="shared" si="0"/>
        <v>43499458</v>
      </c>
      <c r="G242" s="275">
        <f t="shared" si="0"/>
        <v>50157818</v>
      </c>
      <c r="H242" s="276">
        <f>SUM(H5:H240)</f>
        <v>4060253</v>
      </c>
      <c r="I242" s="276">
        <f>SUM(I5:I240)</f>
        <v>4111535</v>
      </c>
    </row>
    <row r="243" spans="1:9" s="105" customFormat="1" ht="17.25" customHeight="1">
      <c r="A243" s="268"/>
      <c r="B243" s="269"/>
      <c r="C243" s="270"/>
      <c r="D243" s="270"/>
      <c r="E243" s="270"/>
      <c r="F243" s="270"/>
      <c r="G243" s="270"/>
      <c r="H243" s="271"/>
      <c r="I243" s="272"/>
    </row>
    <row r="244" spans="1:9" s="105" customFormat="1" ht="17.25" customHeight="1">
      <c r="A244" s="268"/>
      <c r="B244" s="269"/>
      <c r="C244" s="270"/>
      <c r="D244" s="270"/>
      <c r="E244" s="270"/>
      <c r="F244" s="270"/>
      <c r="G244" s="270"/>
      <c r="H244" s="271"/>
      <c r="I244" s="272"/>
    </row>
    <row r="245" spans="1:9" s="105" customFormat="1" ht="17.25" customHeight="1">
      <c r="A245" s="263" t="s">
        <v>599</v>
      </c>
      <c r="B245" s="264" t="s">
        <v>900</v>
      </c>
      <c r="C245" s="265">
        <v>441824</v>
      </c>
      <c r="D245" s="265">
        <v>426633</v>
      </c>
      <c r="E245" s="265">
        <v>454162</v>
      </c>
      <c r="F245" s="265">
        <v>542933</v>
      </c>
      <c r="G245" s="265">
        <v>877359</v>
      </c>
      <c r="H245" s="34">
        <v>44454</v>
      </c>
      <c r="I245" s="35">
        <v>58105</v>
      </c>
    </row>
    <row r="246" spans="1:9" s="105" customFormat="1" ht="17.25" customHeight="1">
      <c r="A246" s="263" t="s">
        <v>601</v>
      </c>
      <c r="B246" s="264" t="s">
        <v>901</v>
      </c>
      <c r="C246" s="265">
        <v>5746</v>
      </c>
      <c r="D246" s="265">
        <v>8300</v>
      </c>
      <c r="E246" s="265">
        <v>13625</v>
      </c>
      <c r="F246" s="265">
        <v>20716</v>
      </c>
      <c r="G246" s="265">
        <v>40449</v>
      </c>
      <c r="H246" s="34">
        <v>1443</v>
      </c>
      <c r="I246" s="35">
        <v>1578</v>
      </c>
    </row>
    <row r="247" spans="1:9" s="105" customFormat="1" ht="17.25" customHeight="1">
      <c r="A247" s="263" t="s">
        <v>632</v>
      </c>
      <c r="B247" s="264" t="s">
        <v>902</v>
      </c>
      <c r="C247" s="265">
        <v>181281</v>
      </c>
      <c r="D247" s="265">
        <v>214825</v>
      </c>
      <c r="E247" s="265">
        <v>251127</v>
      </c>
      <c r="F247" s="265">
        <v>326471</v>
      </c>
      <c r="G247" s="265">
        <v>355139</v>
      </c>
      <c r="H247" s="34">
        <v>26902</v>
      </c>
      <c r="I247" s="35">
        <v>28610</v>
      </c>
    </row>
    <row r="248" spans="1:9" s="105" customFormat="1" ht="17.25" customHeight="1">
      <c r="A248" s="263" t="s">
        <v>634</v>
      </c>
      <c r="B248" s="264" t="s">
        <v>903</v>
      </c>
      <c r="C248" s="265">
        <v>8404</v>
      </c>
      <c r="D248" s="265">
        <v>11903</v>
      </c>
      <c r="E248" s="265">
        <v>18867</v>
      </c>
      <c r="F248" s="265">
        <v>25661</v>
      </c>
      <c r="G248" s="265">
        <v>31471</v>
      </c>
      <c r="H248" s="34">
        <v>2322</v>
      </c>
      <c r="I248" s="35">
        <v>2577</v>
      </c>
    </row>
    <row r="249" spans="1:9" s="105" customFormat="1" ht="17.25" customHeight="1">
      <c r="A249" s="277" t="s">
        <v>636</v>
      </c>
      <c r="B249" s="278" t="s">
        <v>904</v>
      </c>
      <c r="C249" s="279">
        <v>31</v>
      </c>
      <c r="D249" s="279">
        <v>13</v>
      </c>
      <c r="E249" s="279">
        <v>14</v>
      </c>
      <c r="F249" s="279">
        <v>700</v>
      </c>
      <c r="G249" s="279">
        <v>564</v>
      </c>
      <c r="H249" s="280">
        <v>31</v>
      </c>
      <c r="I249" s="281">
        <v>91</v>
      </c>
    </row>
    <row r="250" spans="1:9" ht="17.25" customHeight="1"/>
    <row r="251" spans="1:9" ht="17.25" customHeight="1"/>
    <row r="252" spans="1:9" ht="17.25" customHeight="1"/>
    <row r="253" spans="1:9" ht="17.25" customHeight="1"/>
    <row r="254" spans="1:9" ht="17.25" customHeight="1"/>
    <row r="255" spans="1:9" ht="17.25" customHeight="1"/>
    <row r="256" spans="1:9" ht="17.25" customHeight="1"/>
    <row r="257" ht="17.25" customHeight="1"/>
  </sheetData>
  <sheetProtection algorithmName="SHA-512" hashValue="THj94qNbke8ZxIALAetYGKg06nPlETBHDYr7CdgT8X9TO3rY+g85zg9QRh+2CmVxmU0zoUWXCFfiTJ6G5bC/Bw==" saltValue="t6LXHgYRkQrZYS8AnTJQvw==" spinCount="100000" sheet="1" objects="1" scenarios="1"/>
  <autoFilter ref="A4:I4" xr:uid="{EB941367-173C-4A4F-8CA2-A5135A1E8490}"/>
  <mergeCells count="1">
    <mergeCell ref="A1:B1"/>
  </mergeCells>
  <phoneticPr fontId="5" type="noConversion"/>
  <pageMargins left="0.7" right="0.7" top="0.75" bottom="0.75" header="0.3" footer="0.3"/>
  <pageSetup scale="72" orientation="portrait" r:id="rId1"/>
  <headerFooter>
    <oddFooter>&amp;C&amp;"-,Bold"&amp;11&amp;K03+000&amp;P of &amp;N Pages</oddFooter>
  </headerFooter>
  <ignoredErrors>
    <ignoredError sqref="A144:A249 A5:A14 A30:A40 A42:A142 A16:A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6"/>
  <sheetViews>
    <sheetView view="pageBreakPreview" zoomScaleNormal="100" zoomScaleSheetLayoutView="100" workbookViewId="0">
      <pane ySplit="4" topLeftCell="A5" activePane="bottomLeft" state="frozen"/>
      <selection pane="bottomLeft" activeCell="J1" sqref="J1"/>
    </sheetView>
  </sheetViews>
  <sheetFormatPr defaultColWidth="9" defaultRowHeight="15.75"/>
  <cols>
    <col min="1" max="1" width="7.875" style="282" bestFit="1" customWidth="1"/>
    <col min="2" max="2" width="29.625" style="282" customWidth="1"/>
    <col min="3" max="3" width="11.375" style="282" customWidth="1"/>
    <col min="4" max="4" width="10.625" style="282" customWidth="1"/>
    <col min="5" max="6" width="10.375" style="282" customWidth="1"/>
    <col min="7" max="7" width="11.5" style="282" customWidth="1"/>
    <col min="8" max="8" width="13.875" style="283" customWidth="1"/>
    <col min="9" max="9" width="13.875" style="284" customWidth="1"/>
    <col min="10" max="16384" width="9" style="282"/>
  </cols>
  <sheetData>
    <row r="1" spans="1:9" s="251" customFormat="1" ht="30" customHeight="1">
      <c r="A1" s="514" t="s">
        <v>905</v>
      </c>
      <c r="B1" s="515"/>
      <c r="C1" s="285">
        <v>2018</v>
      </c>
      <c r="D1" s="285">
        <v>2019</v>
      </c>
      <c r="E1" s="285">
        <v>2020</v>
      </c>
      <c r="F1" s="285">
        <v>2021</v>
      </c>
      <c r="G1" s="285">
        <v>2022</v>
      </c>
      <c r="H1" s="286" t="s">
        <v>924</v>
      </c>
      <c r="I1" s="287" t="s">
        <v>925</v>
      </c>
    </row>
    <row r="2" spans="1:9" s="257" customFormat="1" ht="17.25" customHeight="1">
      <c r="A2" s="288"/>
      <c r="B2" s="289" t="s">
        <v>662</v>
      </c>
      <c r="C2" s="290"/>
      <c r="D2" s="290"/>
      <c r="E2" s="290"/>
      <c r="F2" s="290"/>
      <c r="G2" s="290"/>
      <c r="H2" s="291">
        <f>SUM(H5:H241)</f>
        <v>901031</v>
      </c>
      <c r="I2" s="292">
        <f>SUM(I5:I241)</f>
        <v>857916</v>
      </c>
    </row>
    <row r="3" spans="1:9" s="257" customFormat="1" ht="19.5" customHeight="1">
      <c r="A3" s="352" t="s">
        <v>663</v>
      </c>
      <c r="B3" s="352" t="s">
        <v>664</v>
      </c>
      <c r="C3" s="353" t="s">
        <v>665</v>
      </c>
      <c r="D3" s="353" t="s">
        <v>906</v>
      </c>
      <c r="E3" s="353" t="s">
        <v>906</v>
      </c>
      <c r="F3" s="353" t="s">
        <v>906</v>
      </c>
      <c r="G3" s="353" t="s">
        <v>906</v>
      </c>
      <c r="H3" s="352" t="s">
        <v>665</v>
      </c>
      <c r="I3" s="354" t="s">
        <v>665</v>
      </c>
    </row>
    <row r="4" spans="1:9" s="105" customFormat="1" ht="17.25" customHeight="1">
      <c r="A4" s="258"/>
      <c r="B4" s="259"/>
      <c r="C4" s="260"/>
      <c r="D4" s="260"/>
      <c r="E4" s="260"/>
      <c r="F4" s="260"/>
      <c r="G4" s="260"/>
      <c r="H4" s="261"/>
      <c r="I4" s="262"/>
    </row>
    <row r="5" spans="1:9" s="105" customFormat="1" ht="17.25" customHeight="1">
      <c r="A5" s="263" t="s">
        <v>15</v>
      </c>
      <c r="B5" s="264" t="s">
        <v>666</v>
      </c>
      <c r="C5" s="265">
        <v>17328</v>
      </c>
      <c r="D5" s="265">
        <v>18285</v>
      </c>
      <c r="E5" s="265">
        <v>13886</v>
      </c>
      <c r="F5" s="265">
        <v>3963</v>
      </c>
      <c r="G5" s="265">
        <v>6897</v>
      </c>
      <c r="H5" s="34">
        <v>776</v>
      </c>
      <c r="I5" s="35">
        <v>0</v>
      </c>
    </row>
    <row r="6" spans="1:9" s="105" customFormat="1" ht="17.25" customHeight="1">
      <c r="A6" s="263" t="s">
        <v>17</v>
      </c>
      <c r="B6" s="264" t="s">
        <v>667</v>
      </c>
      <c r="C6" s="265">
        <v>241</v>
      </c>
      <c r="D6" s="265">
        <v>0</v>
      </c>
      <c r="E6" s="265">
        <v>432</v>
      </c>
      <c r="F6" s="265">
        <v>475</v>
      </c>
      <c r="G6" s="265">
        <v>213</v>
      </c>
      <c r="H6" s="34">
        <v>0</v>
      </c>
      <c r="I6" s="35">
        <v>0</v>
      </c>
    </row>
    <row r="7" spans="1:9" s="105" customFormat="1" ht="17.25" customHeight="1">
      <c r="A7" s="263" t="s">
        <v>19</v>
      </c>
      <c r="B7" s="264" t="s">
        <v>668</v>
      </c>
      <c r="C7" s="265">
        <v>367</v>
      </c>
      <c r="D7" s="265">
        <v>435</v>
      </c>
      <c r="E7" s="265">
        <v>83</v>
      </c>
      <c r="F7" s="265">
        <v>445</v>
      </c>
      <c r="G7" s="265">
        <v>95</v>
      </c>
      <c r="H7" s="34">
        <v>0</v>
      </c>
      <c r="I7" s="35">
        <v>0</v>
      </c>
    </row>
    <row r="8" spans="1:9" s="105" customFormat="1" ht="17.25" customHeight="1">
      <c r="A8" s="263" t="s">
        <v>21</v>
      </c>
      <c r="B8" s="264" t="s">
        <v>907</v>
      </c>
      <c r="C8" s="265">
        <v>0</v>
      </c>
      <c r="D8" s="265">
        <v>0</v>
      </c>
      <c r="E8" s="265">
        <v>0</v>
      </c>
      <c r="F8" s="265">
        <v>0</v>
      </c>
      <c r="G8" s="265">
        <v>0</v>
      </c>
      <c r="H8" s="34">
        <v>0</v>
      </c>
      <c r="I8" s="35">
        <v>0</v>
      </c>
    </row>
    <row r="9" spans="1:9" s="105" customFormat="1" ht="17.25" customHeight="1">
      <c r="A9" s="263" t="s">
        <v>23</v>
      </c>
      <c r="B9" s="264" t="s">
        <v>670</v>
      </c>
      <c r="C9" s="265">
        <v>6156</v>
      </c>
      <c r="D9" s="265">
        <v>3095</v>
      </c>
      <c r="E9" s="265">
        <v>5675</v>
      </c>
      <c r="F9" s="265">
        <v>9817</v>
      </c>
      <c r="G9" s="265">
        <v>9913</v>
      </c>
      <c r="H9" s="34">
        <v>1044</v>
      </c>
      <c r="I9" s="35">
        <v>966</v>
      </c>
    </row>
    <row r="10" spans="1:9" s="105" customFormat="1" ht="17.25" customHeight="1">
      <c r="A10" s="263" t="s">
        <v>25</v>
      </c>
      <c r="B10" s="264" t="s">
        <v>671</v>
      </c>
      <c r="C10" s="265">
        <v>5574</v>
      </c>
      <c r="D10" s="265">
        <v>5251</v>
      </c>
      <c r="E10" s="265">
        <v>6242</v>
      </c>
      <c r="F10" s="265">
        <v>7999</v>
      </c>
      <c r="G10" s="265">
        <v>9158</v>
      </c>
      <c r="H10" s="34">
        <v>366</v>
      </c>
      <c r="I10" s="35">
        <v>493</v>
      </c>
    </row>
    <row r="11" spans="1:9" s="105" customFormat="1" ht="17.25" customHeight="1">
      <c r="A11" s="263" t="s">
        <v>31</v>
      </c>
      <c r="B11" s="264" t="s">
        <v>672</v>
      </c>
      <c r="C11" s="265">
        <v>507653</v>
      </c>
      <c r="D11" s="265">
        <v>539776</v>
      </c>
      <c r="E11" s="265">
        <v>622269</v>
      </c>
      <c r="F11" s="265">
        <v>947625</v>
      </c>
      <c r="G11" s="265">
        <v>898599</v>
      </c>
      <c r="H11" s="34">
        <v>96678</v>
      </c>
      <c r="I11" s="35">
        <v>66698</v>
      </c>
    </row>
    <row r="12" spans="1:9" s="105" customFormat="1" ht="17.25" customHeight="1">
      <c r="A12" s="263" t="s">
        <v>33</v>
      </c>
      <c r="B12" s="264" t="s">
        <v>673</v>
      </c>
      <c r="C12" s="265">
        <v>1040393</v>
      </c>
      <c r="D12" s="265">
        <v>1205672</v>
      </c>
      <c r="E12" s="265">
        <v>1109565</v>
      </c>
      <c r="F12" s="265">
        <v>1145513</v>
      </c>
      <c r="G12" s="265">
        <v>1642385</v>
      </c>
      <c r="H12" s="34">
        <v>173962</v>
      </c>
      <c r="I12" s="35">
        <v>181839</v>
      </c>
    </row>
    <row r="13" spans="1:9" s="105" customFormat="1" ht="17.25" customHeight="1">
      <c r="A13" s="263" t="s">
        <v>36</v>
      </c>
      <c r="B13" s="264" t="s">
        <v>674</v>
      </c>
      <c r="C13" s="265">
        <v>526545</v>
      </c>
      <c r="D13" s="265">
        <v>495187</v>
      </c>
      <c r="E13" s="265">
        <v>427968</v>
      </c>
      <c r="F13" s="265">
        <v>449895</v>
      </c>
      <c r="G13" s="265">
        <v>503253</v>
      </c>
      <c r="H13" s="34">
        <v>45036</v>
      </c>
      <c r="I13" s="35">
        <v>39959</v>
      </c>
    </row>
    <row r="14" spans="1:9" s="105" customFormat="1" ht="17.25" customHeight="1">
      <c r="A14" s="263">
        <v>204</v>
      </c>
      <c r="B14" s="264" t="s">
        <v>908</v>
      </c>
      <c r="C14" s="265">
        <v>0</v>
      </c>
      <c r="D14" s="265">
        <v>0</v>
      </c>
      <c r="E14" s="265">
        <v>0</v>
      </c>
      <c r="F14" s="265">
        <v>0</v>
      </c>
      <c r="G14" s="265">
        <v>0</v>
      </c>
      <c r="H14" s="34">
        <v>0</v>
      </c>
      <c r="I14" s="35">
        <v>0</v>
      </c>
    </row>
    <row r="15" spans="1:9" s="105" customFormat="1" ht="17.25" customHeight="1">
      <c r="A15" s="263">
        <v>205</v>
      </c>
      <c r="B15" s="264" t="s">
        <v>676</v>
      </c>
      <c r="C15" s="265">
        <v>0</v>
      </c>
      <c r="D15" s="265">
        <v>0</v>
      </c>
      <c r="E15" s="265">
        <v>0</v>
      </c>
      <c r="F15" s="265">
        <v>0</v>
      </c>
      <c r="G15" s="265">
        <v>0</v>
      </c>
      <c r="H15" s="34">
        <v>0</v>
      </c>
      <c r="I15" s="35">
        <v>0</v>
      </c>
    </row>
    <row r="16" spans="1:9" s="105" customFormat="1" ht="17.25" customHeight="1">
      <c r="A16" s="263" t="s">
        <v>42</v>
      </c>
      <c r="B16" s="264" t="s">
        <v>677</v>
      </c>
      <c r="C16" s="265">
        <v>111560</v>
      </c>
      <c r="D16" s="265">
        <v>97037</v>
      </c>
      <c r="E16" s="265">
        <v>93332</v>
      </c>
      <c r="F16" s="265">
        <v>92550</v>
      </c>
      <c r="G16" s="265">
        <v>101802</v>
      </c>
      <c r="H16" s="34">
        <v>9778</v>
      </c>
      <c r="I16" s="35">
        <v>9688</v>
      </c>
    </row>
    <row r="17" spans="1:9" s="105" customFormat="1" ht="17.25" customHeight="1">
      <c r="A17" s="263" t="s">
        <v>44</v>
      </c>
      <c r="B17" s="264" t="s">
        <v>678</v>
      </c>
      <c r="C17" s="265">
        <v>13591</v>
      </c>
      <c r="D17" s="265">
        <v>4275</v>
      </c>
      <c r="E17" s="265">
        <v>3919</v>
      </c>
      <c r="F17" s="265">
        <v>2971</v>
      </c>
      <c r="G17" s="265">
        <v>8079</v>
      </c>
      <c r="H17" s="34">
        <v>652</v>
      </c>
      <c r="I17" s="35">
        <v>889</v>
      </c>
    </row>
    <row r="18" spans="1:9" s="105" customFormat="1" ht="17.25" customHeight="1">
      <c r="A18" s="263" t="s">
        <v>46</v>
      </c>
      <c r="B18" s="264" t="s">
        <v>679</v>
      </c>
      <c r="C18" s="265">
        <v>0</v>
      </c>
      <c r="D18" s="265">
        <v>0</v>
      </c>
      <c r="E18" s="265">
        <v>0</v>
      </c>
      <c r="F18" s="265">
        <v>0</v>
      </c>
      <c r="G18" s="265">
        <v>0</v>
      </c>
      <c r="H18" s="34">
        <v>0</v>
      </c>
      <c r="I18" s="35">
        <v>0</v>
      </c>
    </row>
    <row r="19" spans="1:9" s="105" customFormat="1" ht="17.25" customHeight="1">
      <c r="A19" s="263" t="s">
        <v>48</v>
      </c>
      <c r="B19" s="264" t="s">
        <v>680</v>
      </c>
      <c r="C19" s="265">
        <v>14055</v>
      </c>
      <c r="D19" s="265">
        <v>16968</v>
      </c>
      <c r="E19" s="265">
        <v>14271</v>
      </c>
      <c r="F19" s="265">
        <v>14000</v>
      </c>
      <c r="G19" s="265">
        <v>16037</v>
      </c>
      <c r="H19" s="34">
        <v>775</v>
      </c>
      <c r="I19" s="35">
        <v>2942</v>
      </c>
    </row>
    <row r="20" spans="1:9" s="105" customFormat="1" ht="17.25" customHeight="1">
      <c r="A20" s="263" t="s">
        <v>50</v>
      </c>
      <c r="B20" s="264" t="s">
        <v>681</v>
      </c>
      <c r="C20" s="265">
        <v>12682</v>
      </c>
      <c r="D20" s="265">
        <v>11082</v>
      </c>
      <c r="E20" s="265">
        <v>11006</v>
      </c>
      <c r="F20" s="265">
        <v>14078</v>
      </c>
      <c r="G20" s="265">
        <v>13705</v>
      </c>
      <c r="H20" s="34">
        <v>1016</v>
      </c>
      <c r="I20" s="35">
        <v>532</v>
      </c>
    </row>
    <row r="21" spans="1:9" s="105" customFormat="1" ht="17.25" customHeight="1">
      <c r="A21" s="263" t="s">
        <v>55</v>
      </c>
      <c r="B21" s="264" t="s">
        <v>682</v>
      </c>
      <c r="C21" s="265">
        <v>8926</v>
      </c>
      <c r="D21" s="265">
        <v>8222</v>
      </c>
      <c r="E21" s="265">
        <v>6982</v>
      </c>
      <c r="F21" s="265">
        <v>5946</v>
      </c>
      <c r="G21" s="265">
        <v>8231</v>
      </c>
      <c r="H21" s="34">
        <v>536</v>
      </c>
      <c r="I21" s="35">
        <v>289</v>
      </c>
    </row>
    <row r="22" spans="1:9" s="105" customFormat="1" ht="17.25" customHeight="1">
      <c r="A22" s="263" t="s">
        <v>57</v>
      </c>
      <c r="B22" s="264" t="s">
        <v>683</v>
      </c>
      <c r="C22" s="265">
        <v>56</v>
      </c>
      <c r="D22" s="265">
        <v>41</v>
      </c>
      <c r="E22" s="265">
        <v>33</v>
      </c>
      <c r="F22" s="265">
        <v>73</v>
      </c>
      <c r="G22" s="265">
        <v>71</v>
      </c>
      <c r="H22" s="34">
        <v>0</v>
      </c>
      <c r="I22" s="35">
        <v>11</v>
      </c>
    </row>
    <row r="23" spans="1:9" s="105" customFormat="1" ht="17.25" customHeight="1">
      <c r="A23" s="263" t="s">
        <v>59</v>
      </c>
      <c r="B23" s="264" t="s">
        <v>684</v>
      </c>
      <c r="C23" s="265">
        <v>117866</v>
      </c>
      <c r="D23" s="265">
        <v>100109</v>
      </c>
      <c r="E23" s="265">
        <v>92463</v>
      </c>
      <c r="F23" s="265">
        <v>76959</v>
      </c>
      <c r="G23" s="265">
        <v>79446</v>
      </c>
      <c r="H23" s="34">
        <v>6717</v>
      </c>
      <c r="I23" s="35">
        <v>10891</v>
      </c>
    </row>
    <row r="24" spans="1:9" s="105" customFormat="1" ht="17.25" customHeight="1">
      <c r="A24" s="263" t="s">
        <v>61</v>
      </c>
      <c r="B24" s="264" t="s">
        <v>685</v>
      </c>
      <c r="C24" s="265">
        <v>99505</v>
      </c>
      <c r="D24" s="265">
        <v>91482</v>
      </c>
      <c r="E24" s="265">
        <v>88971</v>
      </c>
      <c r="F24" s="265">
        <v>103669</v>
      </c>
      <c r="G24" s="265">
        <v>115775</v>
      </c>
      <c r="H24" s="34">
        <v>6068</v>
      </c>
      <c r="I24" s="35">
        <v>5853</v>
      </c>
    </row>
    <row r="25" spans="1:9" s="105" customFormat="1" ht="17.25" customHeight="1">
      <c r="A25" s="263" t="s">
        <v>63</v>
      </c>
      <c r="B25" s="264" t="s">
        <v>686</v>
      </c>
      <c r="C25" s="265">
        <v>899</v>
      </c>
      <c r="D25" s="265">
        <v>524</v>
      </c>
      <c r="E25" s="265">
        <v>54</v>
      </c>
      <c r="F25" s="265">
        <v>85</v>
      </c>
      <c r="G25" s="265">
        <v>3</v>
      </c>
      <c r="H25" s="34">
        <v>0</v>
      </c>
      <c r="I25" s="35">
        <v>0</v>
      </c>
    </row>
    <row r="26" spans="1:9" s="105" customFormat="1" ht="17.25" customHeight="1">
      <c r="A26" s="263" t="s">
        <v>65</v>
      </c>
      <c r="B26" s="264" t="s">
        <v>687</v>
      </c>
      <c r="C26" s="265">
        <v>24898</v>
      </c>
      <c r="D26" s="265">
        <v>21853</v>
      </c>
      <c r="E26" s="265">
        <v>14439</v>
      </c>
      <c r="F26" s="265">
        <v>15631</v>
      </c>
      <c r="G26" s="265">
        <v>12411</v>
      </c>
      <c r="H26" s="34">
        <v>1043</v>
      </c>
      <c r="I26" s="35">
        <v>721</v>
      </c>
    </row>
    <row r="27" spans="1:9" s="105" customFormat="1" ht="17.25" customHeight="1">
      <c r="A27" s="263" t="s">
        <v>67</v>
      </c>
      <c r="B27" s="264" t="s">
        <v>688</v>
      </c>
      <c r="C27" s="265">
        <v>2935</v>
      </c>
      <c r="D27" s="265">
        <v>4707</v>
      </c>
      <c r="E27" s="265">
        <v>8547</v>
      </c>
      <c r="F27" s="265">
        <v>10218</v>
      </c>
      <c r="G27" s="265">
        <v>5416</v>
      </c>
      <c r="H27" s="34">
        <v>502</v>
      </c>
      <c r="I27" s="35">
        <v>215</v>
      </c>
    </row>
    <row r="28" spans="1:9" s="105" customFormat="1" ht="17.25" customHeight="1">
      <c r="A28" s="263" t="s">
        <v>69</v>
      </c>
      <c r="B28" s="264" t="s">
        <v>689</v>
      </c>
      <c r="C28" s="265">
        <v>2502</v>
      </c>
      <c r="D28" s="265">
        <v>2541</v>
      </c>
      <c r="E28" s="265">
        <v>1022</v>
      </c>
      <c r="F28" s="265">
        <v>2396</v>
      </c>
      <c r="G28" s="265">
        <v>3628</v>
      </c>
      <c r="H28" s="34">
        <v>346</v>
      </c>
      <c r="I28" s="35">
        <v>452</v>
      </c>
    </row>
    <row r="29" spans="1:9" s="105" customFormat="1" ht="17.25" customHeight="1">
      <c r="A29" s="263">
        <v>309</v>
      </c>
      <c r="B29" s="264" t="s">
        <v>690</v>
      </c>
      <c r="C29" s="265">
        <v>0</v>
      </c>
      <c r="D29" s="265">
        <v>0</v>
      </c>
      <c r="E29" s="265">
        <v>0</v>
      </c>
      <c r="F29" s="265">
        <v>0</v>
      </c>
      <c r="G29" s="265">
        <v>0</v>
      </c>
      <c r="H29" s="34">
        <v>0</v>
      </c>
      <c r="I29" s="35">
        <v>0</v>
      </c>
    </row>
    <row r="30" spans="1:9" s="105" customFormat="1" ht="17.25" customHeight="1">
      <c r="A30" s="263" t="s">
        <v>75</v>
      </c>
      <c r="B30" s="264" t="s">
        <v>691</v>
      </c>
      <c r="C30" s="265">
        <v>1320</v>
      </c>
      <c r="D30" s="265">
        <v>799</v>
      </c>
      <c r="E30" s="265">
        <v>452</v>
      </c>
      <c r="F30" s="265">
        <v>348</v>
      </c>
      <c r="G30" s="265">
        <v>610</v>
      </c>
      <c r="H30" s="34">
        <v>1</v>
      </c>
      <c r="I30" s="35">
        <v>0</v>
      </c>
    </row>
    <row r="31" spans="1:9" s="105" customFormat="1" ht="17.25" customHeight="1">
      <c r="A31" s="263" t="s">
        <v>77</v>
      </c>
      <c r="B31" s="264" t="s">
        <v>692</v>
      </c>
      <c r="C31" s="265">
        <v>16088</v>
      </c>
      <c r="D31" s="265">
        <v>19390</v>
      </c>
      <c r="E31" s="265">
        <v>13700</v>
      </c>
      <c r="F31" s="265">
        <v>14197</v>
      </c>
      <c r="G31" s="265">
        <v>28624</v>
      </c>
      <c r="H31" s="34">
        <v>411</v>
      </c>
      <c r="I31" s="35">
        <v>114</v>
      </c>
    </row>
    <row r="32" spans="1:9" s="105" customFormat="1" ht="17.25" customHeight="1">
      <c r="A32" s="263" t="s">
        <v>79</v>
      </c>
      <c r="B32" s="264" t="s">
        <v>693</v>
      </c>
      <c r="C32" s="265">
        <v>965</v>
      </c>
      <c r="D32" s="265">
        <v>1266</v>
      </c>
      <c r="E32" s="265">
        <v>3303</v>
      </c>
      <c r="F32" s="265">
        <v>8563</v>
      </c>
      <c r="G32" s="265">
        <v>7982</v>
      </c>
      <c r="H32" s="34">
        <v>599</v>
      </c>
      <c r="I32" s="35">
        <v>478</v>
      </c>
    </row>
    <row r="33" spans="1:9" s="105" customFormat="1" ht="17.25" customHeight="1">
      <c r="A33" s="263" t="s">
        <v>81</v>
      </c>
      <c r="B33" s="264" t="s">
        <v>694</v>
      </c>
      <c r="C33" s="265">
        <v>12029</v>
      </c>
      <c r="D33" s="265">
        <v>14306</v>
      </c>
      <c r="E33" s="265">
        <v>12081</v>
      </c>
      <c r="F33" s="265">
        <v>16574</v>
      </c>
      <c r="G33" s="265">
        <v>16846</v>
      </c>
      <c r="H33" s="34">
        <v>1010</v>
      </c>
      <c r="I33" s="35">
        <v>883</v>
      </c>
    </row>
    <row r="34" spans="1:9" s="105" customFormat="1" ht="17.25" customHeight="1">
      <c r="A34" s="263" t="s">
        <v>83</v>
      </c>
      <c r="B34" s="264" t="s">
        <v>695</v>
      </c>
      <c r="C34" s="265">
        <v>7215</v>
      </c>
      <c r="D34" s="265">
        <v>10317</v>
      </c>
      <c r="E34" s="265">
        <v>8325</v>
      </c>
      <c r="F34" s="265">
        <v>12594</v>
      </c>
      <c r="G34" s="265">
        <v>32356</v>
      </c>
      <c r="H34" s="34">
        <v>2117</v>
      </c>
      <c r="I34" s="35">
        <v>1488</v>
      </c>
    </row>
    <row r="35" spans="1:9" s="105" customFormat="1" ht="17.25" customHeight="1">
      <c r="A35" s="263" t="s">
        <v>85</v>
      </c>
      <c r="B35" s="264" t="s">
        <v>696</v>
      </c>
      <c r="C35" s="265">
        <v>222831</v>
      </c>
      <c r="D35" s="265">
        <v>252839</v>
      </c>
      <c r="E35" s="265">
        <v>259466</v>
      </c>
      <c r="F35" s="265">
        <v>290043</v>
      </c>
      <c r="G35" s="265">
        <v>343700</v>
      </c>
      <c r="H35" s="34">
        <v>27086</v>
      </c>
      <c r="I35" s="35">
        <v>27368</v>
      </c>
    </row>
    <row r="36" spans="1:9" s="105" customFormat="1" ht="17.25" customHeight="1">
      <c r="A36" s="263" t="s">
        <v>88</v>
      </c>
      <c r="B36" s="264" t="s">
        <v>697</v>
      </c>
      <c r="C36" s="265">
        <v>916</v>
      </c>
      <c r="D36" s="265">
        <v>722</v>
      </c>
      <c r="E36" s="265">
        <v>462</v>
      </c>
      <c r="F36" s="265">
        <v>85051</v>
      </c>
      <c r="G36" s="265">
        <v>484</v>
      </c>
      <c r="H36" s="34">
        <v>143</v>
      </c>
      <c r="I36" s="35">
        <v>25</v>
      </c>
    </row>
    <row r="37" spans="1:9" s="105" customFormat="1" ht="17.25" customHeight="1">
      <c r="A37" s="263" t="s">
        <v>90</v>
      </c>
      <c r="B37" s="264" t="s">
        <v>698</v>
      </c>
      <c r="C37" s="265">
        <v>6942</v>
      </c>
      <c r="D37" s="265">
        <v>5714</v>
      </c>
      <c r="E37" s="265">
        <v>5699</v>
      </c>
      <c r="F37" s="265">
        <v>12719</v>
      </c>
      <c r="G37" s="265">
        <v>6778</v>
      </c>
      <c r="H37" s="34">
        <v>638</v>
      </c>
      <c r="I37" s="35">
        <v>76</v>
      </c>
    </row>
    <row r="38" spans="1:9" s="105" customFormat="1" ht="17.25" customHeight="1">
      <c r="A38" s="263" t="s">
        <v>93</v>
      </c>
      <c r="B38" s="264" t="s">
        <v>699</v>
      </c>
      <c r="C38" s="265">
        <v>3576</v>
      </c>
      <c r="D38" s="265">
        <v>3678</v>
      </c>
      <c r="E38" s="265">
        <v>5038</v>
      </c>
      <c r="F38" s="265">
        <v>6365</v>
      </c>
      <c r="G38" s="265">
        <v>6311</v>
      </c>
      <c r="H38" s="34">
        <v>641</v>
      </c>
      <c r="I38" s="35">
        <v>369</v>
      </c>
    </row>
    <row r="39" spans="1:9" s="105" customFormat="1" ht="17.25" customHeight="1">
      <c r="A39" s="263" t="s">
        <v>95</v>
      </c>
      <c r="B39" s="264" t="s">
        <v>700</v>
      </c>
      <c r="C39" s="265">
        <v>197</v>
      </c>
      <c r="D39" s="265">
        <v>375</v>
      </c>
      <c r="E39" s="265">
        <v>321</v>
      </c>
      <c r="F39" s="265">
        <v>286</v>
      </c>
      <c r="G39" s="265">
        <v>210</v>
      </c>
      <c r="H39" s="34">
        <v>29</v>
      </c>
      <c r="I39" s="35">
        <v>28</v>
      </c>
    </row>
    <row r="40" spans="1:9" s="105" customFormat="1" ht="17.25" customHeight="1">
      <c r="A40" s="263" t="s">
        <v>99</v>
      </c>
      <c r="B40" s="264" t="s">
        <v>909</v>
      </c>
      <c r="C40" s="265">
        <v>0</v>
      </c>
      <c r="D40" s="265">
        <v>0</v>
      </c>
      <c r="E40" s="265">
        <v>0</v>
      </c>
      <c r="F40" s="265">
        <v>0</v>
      </c>
      <c r="G40" s="265">
        <v>0</v>
      </c>
      <c r="H40" s="34">
        <v>0</v>
      </c>
      <c r="I40" s="35">
        <v>0</v>
      </c>
    </row>
    <row r="41" spans="1:9" s="105" customFormat="1" ht="17.25" customHeight="1">
      <c r="A41" s="263">
        <v>503</v>
      </c>
      <c r="B41" s="264" t="s">
        <v>102</v>
      </c>
      <c r="C41" s="265">
        <v>0</v>
      </c>
      <c r="D41" s="265">
        <v>0</v>
      </c>
      <c r="E41" s="265">
        <v>0</v>
      </c>
      <c r="F41" s="265">
        <v>0</v>
      </c>
      <c r="G41" s="265">
        <v>0</v>
      </c>
      <c r="H41" s="34">
        <v>0</v>
      </c>
      <c r="I41" s="35">
        <v>0</v>
      </c>
    </row>
    <row r="42" spans="1:9" s="105" customFormat="1" ht="17.25" customHeight="1">
      <c r="A42" s="263" t="s">
        <v>103</v>
      </c>
      <c r="B42" s="264" t="s">
        <v>702</v>
      </c>
      <c r="C42" s="265">
        <v>63327</v>
      </c>
      <c r="D42" s="265">
        <v>62038</v>
      </c>
      <c r="E42" s="265">
        <v>49688</v>
      </c>
      <c r="F42" s="265">
        <v>38790</v>
      </c>
      <c r="G42" s="265">
        <v>37792</v>
      </c>
      <c r="H42" s="34">
        <v>4084</v>
      </c>
      <c r="I42" s="35">
        <v>4230</v>
      </c>
    </row>
    <row r="43" spans="1:9" s="105" customFormat="1" ht="17.25" customHeight="1">
      <c r="A43" s="263" t="s">
        <v>105</v>
      </c>
      <c r="B43" s="264" t="s">
        <v>703</v>
      </c>
      <c r="C43" s="265">
        <v>0</v>
      </c>
      <c r="D43" s="265">
        <v>0</v>
      </c>
      <c r="E43" s="265">
        <v>8</v>
      </c>
      <c r="F43" s="265">
        <v>11</v>
      </c>
      <c r="G43" s="265">
        <v>69</v>
      </c>
      <c r="H43" s="34">
        <v>0</v>
      </c>
      <c r="I43" s="35">
        <v>0</v>
      </c>
    </row>
    <row r="44" spans="1:9" s="105" customFormat="1" ht="17.25" customHeight="1">
      <c r="A44" s="263" t="s">
        <v>107</v>
      </c>
      <c r="B44" s="264" t="s">
        <v>704</v>
      </c>
      <c r="C44" s="265">
        <v>0</v>
      </c>
      <c r="D44" s="265">
        <v>0</v>
      </c>
      <c r="E44" s="265">
        <v>0</v>
      </c>
      <c r="F44" s="265">
        <v>1</v>
      </c>
      <c r="G44" s="265">
        <v>192</v>
      </c>
      <c r="H44" s="34">
        <v>0</v>
      </c>
      <c r="I44" s="35">
        <v>335</v>
      </c>
    </row>
    <row r="45" spans="1:9" s="105" customFormat="1" ht="17.25" customHeight="1">
      <c r="A45" s="263" t="s">
        <v>109</v>
      </c>
      <c r="B45" s="264" t="s">
        <v>705</v>
      </c>
      <c r="C45" s="265">
        <v>0</v>
      </c>
      <c r="D45" s="265">
        <v>0</v>
      </c>
      <c r="E45" s="265">
        <v>0</v>
      </c>
      <c r="F45" s="265">
        <v>1</v>
      </c>
      <c r="G45" s="265">
        <v>0</v>
      </c>
      <c r="H45" s="34">
        <v>0</v>
      </c>
      <c r="I45" s="35">
        <v>0</v>
      </c>
    </row>
    <row r="46" spans="1:9" s="105" customFormat="1" ht="17.25" customHeight="1">
      <c r="A46" s="263" t="s">
        <v>111</v>
      </c>
      <c r="B46" s="264" t="s">
        <v>706</v>
      </c>
      <c r="C46" s="265">
        <v>7</v>
      </c>
      <c r="D46" s="265">
        <v>22</v>
      </c>
      <c r="E46" s="265">
        <v>25</v>
      </c>
      <c r="F46" s="265">
        <v>14</v>
      </c>
      <c r="G46" s="265">
        <v>26</v>
      </c>
      <c r="H46" s="34">
        <v>0</v>
      </c>
      <c r="I46" s="35">
        <v>0</v>
      </c>
    </row>
    <row r="47" spans="1:9" s="105" customFormat="1" ht="17.25" customHeight="1">
      <c r="A47" s="263" t="s">
        <v>113</v>
      </c>
      <c r="B47" s="264" t="s">
        <v>707</v>
      </c>
      <c r="C47" s="265">
        <v>6442</v>
      </c>
      <c r="D47" s="265">
        <v>7362</v>
      </c>
      <c r="E47" s="265">
        <v>7345</v>
      </c>
      <c r="F47" s="265">
        <v>7589</v>
      </c>
      <c r="G47" s="265">
        <v>5998</v>
      </c>
      <c r="H47" s="34">
        <v>274</v>
      </c>
      <c r="I47" s="35">
        <v>677</v>
      </c>
    </row>
    <row r="48" spans="1:9" s="105" customFormat="1" ht="17.25" customHeight="1">
      <c r="A48" s="263" t="s">
        <v>117</v>
      </c>
      <c r="B48" s="264" t="s">
        <v>708</v>
      </c>
      <c r="C48" s="265">
        <v>12</v>
      </c>
      <c r="D48" s="265">
        <v>3</v>
      </c>
      <c r="E48" s="265">
        <v>12</v>
      </c>
      <c r="F48" s="265">
        <v>87</v>
      </c>
      <c r="G48" s="265">
        <v>31</v>
      </c>
      <c r="H48" s="34">
        <v>0</v>
      </c>
      <c r="I48" s="35">
        <v>0</v>
      </c>
    </row>
    <row r="49" spans="1:9" s="105" customFormat="1" ht="17.25" customHeight="1">
      <c r="A49" s="263" t="s">
        <v>119</v>
      </c>
      <c r="B49" s="264" t="s">
        <v>709</v>
      </c>
      <c r="C49" s="265">
        <v>555</v>
      </c>
      <c r="D49" s="265">
        <v>299</v>
      </c>
      <c r="E49" s="265">
        <v>408</v>
      </c>
      <c r="F49" s="265">
        <v>419</v>
      </c>
      <c r="G49" s="265">
        <v>586</v>
      </c>
      <c r="H49" s="34">
        <v>41</v>
      </c>
      <c r="I49" s="35">
        <v>181</v>
      </c>
    </row>
    <row r="50" spans="1:9" s="105" customFormat="1" ht="17.25" customHeight="1">
      <c r="A50" s="263" t="s">
        <v>121</v>
      </c>
      <c r="B50" s="264" t="s">
        <v>710</v>
      </c>
      <c r="C50" s="265">
        <v>415</v>
      </c>
      <c r="D50" s="265">
        <v>306</v>
      </c>
      <c r="E50" s="265">
        <v>266</v>
      </c>
      <c r="F50" s="265">
        <v>412</v>
      </c>
      <c r="G50" s="265">
        <v>463</v>
      </c>
      <c r="H50" s="34">
        <v>94</v>
      </c>
      <c r="I50" s="35">
        <v>37</v>
      </c>
    </row>
    <row r="51" spans="1:9" s="105" customFormat="1" ht="17.25" customHeight="1">
      <c r="A51" s="263" t="s">
        <v>123</v>
      </c>
      <c r="B51" s="264" t="s">
        <v>711</v>
      </c>
      <c r="C51" s="265">
        <v>1581</v>
      </c>
      <c r="D51" s="265">
        <v>1352</v>
      </c>
      <c r="E51" s="265">
        <v>1002</v>
      </c>
      <c r="F51" s="265">
        <v>1071</v>
      </c>
      <c r="G51" s="265">
        <v>1398</v>
      </c>
      <c r="H51" s="34">
        <v>102</v>
      </c>
      <c r="I51" s="35">
        <v>103</v>
      </c>
    </row>
    <row r="52" spans="1:9" s="105" customFormat="1" ht="17.25" customHeight="1">
      <c r="A52" s="263" t="s">
        <v>127</v>
      </c>
      <c r="B52" s="264" t="s">
        <v>712</v>
      </c>
      <c r="C52" s="265">
        <v>11949</v>
      </c>
      <c r="D52" s="265">
        <v>8020</v>
      </c>
      <c r="E52" s="265">
        <v>9279</v>
      </c>
      <c r="F52" s="265">
        <v>8177</v>
      </c>
      <c r="G52" s="265">
        <v>18263</v>
      </c>
      <c r="H52" s="34">
        <v>5529</v>
      </c>
      <c r="I52" s="35">
        <v>2530</v>
      </c>
    </row>
    <row r="53" spans="1:9" s="105" customFormat="1" ht="17.25" customHeight="1">
      <c r="A53" s="263" t="s">
        <v>129</v>
      </c>
      <c r="B53" s="264" t="s">
        <v>713</v>
      </c>
      <c r="C53" s="265">
        <v>0</v>
      </c>
      <c r="D53" s="265">
        <v>0</v>
      </c>
      <c r="E53" s="265">
        <v>0</v>
      </c>
      <c r="F53" s="265">
        <v>0</v>
      </c>
      <c r="G53" s="265">
        <v>0</v>
      </c>
      <c r="H53" s="34">
        <v>0</v>
      </c>
      <c r="I53" s="35">
        <v>0</v>
      </c>
    </row>
    <row r="54" spans="1:9" s="105" customFormat="1" ht="17.25" customHeight="1">
      <c r="A54" s="263" t="s">
        <v>131</v>
      </c>
      <c r="B54" s="264" t="s">
        <v>714</v>
      </c>
      <c r="C54" s="265">
        <v>10</v>
      </c>
      <c r="D54" s="265">
        <v>0</v>
      </c>
      <c r="E54" s="265">
        <v>118</v>
      </c>
      <c r="F54" s="265">
        <v>1353</v>
      </c>
      <c r="G54" s="265">
        <v>0</v>
      </c>
      <c r="H54" s="34">
        <v>0</v>
      </c>
      <c r="I54" s="35">
        <v>0</v>
      </c>
    </row>
    <row r="55" spans="1:9" s="105" customFormat="1" ht="17.25" customHeight="1">
      <c r="A55" s="263" t="s">
        <v>133</v>
      </c>
      <c r="B55" s="264" t="s">
        <v>715</v>
      </c>
      <c r="C55" s="265">
        <v>204</v>
      </c>
      <c r="D55" s="265">
        <v>196</v>
      </c>
      <c r="E55" s="265">
        <v>219</v>
      </c>
      <c r="F55" s="265">
        <v>571</v>
      </c>
      <c r="G55" s="265">
        <v>247</v>
      </c>
      <c r="H55" s="34">
        <v>0</v>
      </c>
      <c r="I55" s="35">
        <v>0</v>
      </c>
    </row>
    <row r="56" spans="1:9" s="105" customFormat="1" ht="17.25" customHeight="1">
      <c r="A56" s="263" t="s">
        <v>135</v>
      </c>
      <c r="B56" s="264" t="s">
        <v>716</v>
      </c>
      <c r="C56" s="265">
        <v>4442</v>
      </c>
      <c r="D56" s="265">
        <v>3373</v>
      </c>
      <c r="E56" s="265">
        <v>4520</v>
      </c>
      <c r="F56" s="265">
        <v>5250</v>
      </c>
      <c r="G56" s="265">
        <v>3586</v>
      </c>
      <c r="H56" s="34">
        <v>260</v>
      </c>
      <c r="I56" s="35">
        <v>142</v>
      </c>
    </row>
    <row r="57" spans="1:9" s="105" customFormat="1" ht="17.25" customHeight="1">
      <c r="A57" s="263" t="s">
        <v>137</v>
      </c>
      <c r="B57" s="264" t="s">
        <v>717</v>
      </c>
      <c r="C57" s="265">
        <v>0</v>
      </c>
      <c r="D57" s="265">
        <v>0</v>
      </c>
      <c r="E57" s="265">
        <v>0</v>
      </c>
      <c r="F57" s="265">
        <v>1</v>
      </c>
      <c r="G57" s="265">
        <v>2</v>
      </c>
      <c r="H57" s="34">
        <v>1</v>
      </c>
      <c r="I57" s="35">
        <v>0</v>
      </c>
    </row>
    <row r="58" spans="1:9" s="105" customFormat="1" ht="17.25" customHeight="1">
      <c r="A58" s="263" t="s">
        <v>139</v>
      </c>
      <c r="B58" s="264" t="s">
        <v>718</v>
      </c>
      <c r="C58" s="265">
        <v>0</v>
      </c>
      <c r="D58" s="265">
        <v>0</v>
      </c>
      <c r="E58" s="265">
        <v>0</v>
      </c>
      <c r="F58" s="265">
        <v>0</v>
      </c>
      <c r="G58" s="265">
        <v>0</v>
      </c>
      <c r="H58" s="34">
        <v>0</v>
      </c>
      <c r="I58" s="35">
        <v>0</v>
      </c>
    </row>
    <row r="59" spans="1:9" s="105" customFormat="1" ht="17.25" customHeight="1">
      <c r="A59" s="263" t="s">
        <v>141</v>
      </c>
      <c r="B59" s="264" t="s">
        <v>719</v>
      </c>
      <c r="C59" s="265">
        <v>0</v>
      </c>
      <c r="D59" s="265">
        <v>0</v>
      </c>
      <c r="E59" s="265">
        <v>0</v>
      </c>
      <c r="F59" s="265">
        <v>0</v>
      </c>
      <c r="G59" s="265">
        <v>0</v>
      </c>
      <c r="H59" s="34">
        <v>0</v>
      </c>
      <c r="I59" s="35">
        <v>0</v>
      </c>
    </row>
    <row r="60" spans="1:9" s="105" customFormat="1" ht="17.25" customHeight="1">
      <c r="A60" s="263" t="s">
        <v>143</v>
      </c>
      <c r="B60" s="264" t="s">
        <v>720</v>
      </c>
      <c r="C60" s="265">
        <v>214</v>
      </c>
      <c r="D60" s="265">
        <v>154</v>
      </c>
      <c r="E60" s="265">
        <v>252</v>
      </c>
      <c r="F60" s="265">
        <v>8</v>
      </c>
      <c r="G60" s="265">
        <v>58</v>
      </c>
      <c r="H60" s="34">
        <v>2</v>
      </c>
      <c r="I60" s="35">
        <v>1</v>
      </c>
    </row>
    <row r="61" spans="1:9" s="105" customFormat="1" ht="17.25" customHeight="1">
      <c r="A61" s="263" t="s">
        <v>146</v>
      </c>
      <c r="B61" s="264" t="s">
        <v>721</v>
      </c>
      <c r="C61" s="265">
        <v>4923</v>
      </c>
      <c r="D61" s="265">
        <v>5698</v>
      </c>
      <c r="E61" s="265">
        <v>5855</v>
      </c>
      <c r="F61" s="265">
        <v>5901</v>
      </c>
      <c r="G61" s="265">
        <v>6365</v>
      </c>
      <c r="H61" s="34">
        <v>493</v>
      </c>
      <c r="I61" s="35">
        <v>792</v>
      </c>
    </row>
    <row r="62" spans="1:9" s="105" customFormat="1" ht="17.25" customHeight="1">
      <c r="A62" s="263" t="s">
        <v>148</v>
      </c>
      <c r="B62" s="264" t="s">
        <v>722</v>
      </c>
      <c r="C62" s="265">
        <v>0</v>
      </c>
      <c r="D62" s="265">
        <v>1</v>
      </c>
      <c r="E62" s="265">
        <v>1</v>
      </c>
      <c r="F62" s="265">
        <v>0</v>
      </c>
      <c r="G62" s="265">
        <v>0</v>
      </c>
      <c r="H62" s="34">
        <v>0</v>
      </c>
      <c r="I62" s="35">
        <v>0</v>
      </c>
    </row>
    <row r="63" spans="1:9" s="105" customFormat="1" ht="17.25" customHeight="1">
      <c r="A63" s="263" t="s">
        <v>150</v>
      </c>
      <c r="B63" s="264" t="s">
        <v>723</v>
      </c>
      <c r="C63" s="265">
        <v>1986</v>
      </c>
      <c r="D63" s="265">
        <v>2555</v>
      </c>
      <c r="E63" s="265">
        <v>2737</v>
      </c>
      <c r="F63" s="265">
        <v>3599</v>
      </c>
      <c r="G63" s="265">
        <v>3532</v>
      </c>
      <c r="H63" s="34">
        <v>99</v>
      </c>
      <c r="I63" s="35">
        <v>233</v>
      </c>
    </row>
    <row r="64" spans="1:9" s="105" customFormat="1" ht="17.25" customHeight="1">
      <c r="A64" s="263" t="s">
        <v>152</v>
      </c>
      <c r="B64" s="264" t="s">
        <v>724</v>
      </c>
      <c r="C64" s="265">
        <v>7695</v>
      </c>
      <c r="D64" s="265">
        <v>6312</v>
      </c>
      <c r="E64" s="265">
        <v>6429</v>
      </c>
      <c r="F64" s="265">
        <v>11488</v>
      </c>
      <c r="G64" s="265">
        <v>8510</v>
      </c>
      <c r="H64" s="34">
        <v>1939</v>
      </c>
      <c r="I64" s="35">
        <v>980</v>
      </c>
    </row>
    <row r="65" spans="1:9" s="105" customFormat="1" ht="17.25" customHeight="1">
      <c r="A65" s="263" t="s">
        <v>154</v>
      </c>
      <c r="B65" s="264" t="s">
        <v>725</v>
      </c>
      <c r="C65" s="265">
        <v>2</v>
      </c>
      <c r="D65" s="265">
        <v>3</v>
      </c>
      <c r="E65" s="265">
        <v>5</v>
      </c>
      <c r="F65" s="265">
        <v>2</v>
      </c>
      <c r="G65" s="265">
        <v>1</v>
      </c>
      <c r="H65" s="34">
        <v>0</v>
      </c>
      <c r="I65" s="35">
        <v>1</v>
      </c>
    </row>
    <row r="66" spans="1:9" s="105" customFormat="1" ht="17.25" customHeight="1">
      <c r="A66" s="263" t="s">
        <v>159</v>
      </c>
      <c r="B66" s="264" t="s">
        <v>726</v>
      </c>
      <c r="C66" s="265">
        <v>1499</v>
      </c>
      <c r="D66" s="265">
        <v>388</v>
      </c>
      <c r="E66" s="265">
        <v>342</v>
      </c>
      <c r="F66" s="265">
        <v>369</v>
      </c>
      <c r="G66" s="265">
        <v>220</v>
      </c>
      <c r="H66" s="34">
        <v>22</v>
      </c>
      <c r="I66" s="35">
        <v>17</v>
      </c>
    </row>
    <row r="67" spans="1:9" s="105" customFormat="1" ht="17.25" customHeight="1">
      <c r="A67" s="263" t="s">
        <v>161</v>
      </c>
      <c r="B67" s="264" t="s">
        <v>727</v>
      </c>
      <c r="C67" s="265">
        <v>287381</v>
      </c>
      <c r="D67" s="265">
        <v>277572</v>
      </c>
      <c r="E67" s="265">
        <v>270151</v>
      </c>
      <c r="F67" s="265">
        <v>307070</v>
      </c>
      <c r="G67" s="265">
        <v>261011</v>
      </c>
      <c r="H67" s="34">
        <v>19402</v>
      </c>
      <c r="I67" s="35">
        <v>19560</v>
      </c>
    </row>
    <row r="68" spans="1:9" s="105" customFormat="1" ht="17.25" customHeight="1">
      <c r="A68" s="263" t="s">
        <v>164</v>
      </c>
      <c r="B68" s="264" t="s">
        <v>728</v>
      </c>
      <c r="C68" s="265">
        <v>40</v>
      </c>
      <c r="D68" s="265">
        <v>17</v>
      </c>
      <c r="E68" s="265">
        <v>9</v>
      </c>
      <c r="F68" s="265">
        <v>27</v>
      </c>
      <c r="G68" s="265">
        <v>4</v>
      </c>
      <c r="H68" s="34">
        <v>0</v>
      </c>
      <c r="I68" s="35">
        <v>0</v>
      </c>
    </row>
    <row r="69" spans="1:9" s="105" customFormat="1" ht="17.25" customHeight="1">
      <c r="A69" s="263" t="s">
        <v>166</v>
      </c>
      <c r="B69" s="264" t="s">
        <v>729</v>
      </c>
      <c r="C69" s="265">
        <v>33576</v>
      </c>
      <c r="D69" s="265">
        <v>13817</v>
      </c>
      <c r="E69" s="265">
        <v>14191</v>
      </c>
      <c r="F69" s="265">
        <v>10597</v>
      </c>
      <c r="G69" s="265">
        <v>5102</v>
      </c>
      <c r="H69" s="34">
        <v>8</v>
      </c>
      <c r="I69" s="35">
        <v>12</v>
      </c>
    </row>
    <row r="70" spans="1:9" s="105" customFormat="1" ht="17.25" customHeight="1">
      <c r="A70" s="263" t="s">
        <v>168</v>
      </c>
      <c r="B70" s="264" t="s">
        <v>730</v>
      </c>
      <c r="C70" s="265">
        <v>284126</v>
      </c>
      <c r="D70" s="265">
        <v>241942</v>
      </c>
      <c r="E70" s="265">
        <v>221088</v>
      </c>
      <c r="F70" s="265">
        <v>230750</v>
      </c>
      <c r="G70" s="265">
        <v>192607</v>
      </c>
      <c r="H70" s="34">
        <v>6770</v>
      </c>
      <c r="I70" s="35">
        <v>5751</v>
      </c>
    </row>
    <row r="71" spans="1:9" s="105" customFormat="1" ht="17.25" customHeight="1">
      <c r="A71" s="263" t="s">
        <v>170</v>
      </c>
      <c r="B71" s="264" t="s">
        <v>731</v>
      </c>
      <c r="C71" s="265">
        <v>63835</v>
      </c>
      <c r="D71" s="265">
        <v>59672</v>
      </c>
      <c r="E71" s="265">
        <v>62952</v>
      </c>
      <c r="F71" s="265">
        <v>54067</v>
      </c>
      <c r="G71" s="265">
        <v>32098</v>
      </c>
      <c r="H71" s="34">
        <v>621</v>
      </c>
      <c r="I71" s="35">
        <v>499</v>
      </c>
    </row>
    <row r="72" spans="1:9" s="105" customFormat="1" ht="17.25" customHeight="1">
      <c r="A72" s="263" t="s">
        <v>172</v>
      </c>
      <c r="B72" s="264" t="s">
        <v>732</v>
      </c>
      <c r="C72" s="265">
        <v>2514</v>
      </c>
      <c r="D72" s="265">
        <v>2736</v>
      </c>
      <c r="E72" s="265">
        <v>3610</v>
      </c>
      <c r="F72" s="265">
        <v>2901</v>
      </c>
      <c r="G72" s="265">
        <v>3149</v>
      </c>
      <c r="H72" s="34">
        <v>0</v>
      </c>
      <c r="I72" s="35">
        <v>0</v>
      </c>
    </row>
    <row r="73" spans="1:9" s="105" customFormat="1" ht="17.25" customHeight="1">
      <c r="A73" s="263" t="s">
        <v>174</v>
      </c>
      <c r="B73" s="264" t="s">
        <v>733</v>
      </c>
      <c r="C73" s="265">
        <v>0</v>
      </c>
      <c r="D73" s="265">
        <v>0</v>
      </c>
      <c r="E73" s="265">
        <v>0</v>
      </c>
      <c r="F73" s="265">
        <v>0</v>
      </c>
      <c r="G73" s="265">
        <v>0</v>
      </c>
      <c r="H73" s="34">
        <v>0</v>
      </c>
      <c r="I73" s="35">
        <v>0</v>
      </c>
    </row>
    <row r="74" spans="1:9" s="105" customFormat="1" ht="17.25" customHeight="1">
      <c r="A74" s="263" t="s">
        <v>176</v>
      </c>
      <c r="B74" s="264" t="s">
        <v>734</v>
      </c>
      <c r="C74" s="265">
        <v>132025</v>
      </c>
      <c r="D74" s="265">
        <v>100224</v>
      </c>
      <c r="E74" s="265">
        <v>108399</v>
      </c>
      <c r="F74" s="265">
        <v>114155</v>
      </c>
      <c r="G74" s="265">
        <v>58555</v>
      </c>
      <c r="H74" s="34">
        <v>0</v>
      </c>
      <c r="I74" s="35">
        <v>0</v>
      </c>
    </row>
    <row r="75" spans="1:9" s="105" customFormat="1" ht="17.25" customHeight="1">
      <c r="A75" s="263" t="s">
        <v>178</v>
      </c>
      <c r="B75" s="264" t="s">
        <v>735</v>
      </c>
      <c r="C75" s="265">
        <v>24666</v>
      </c>
      <c r="D75" s="265">
        <v>31957</v>
      </c>
      <c r="E75" s="265">
        <v>33665</v>
      </c>
      <c r="F75" s="265">
        <v>33272</v>
      </c>
      <c r="G75" s="265">
        <v>11767</v>
      </c>
      <c r="H75" s="34">
        <v>214</v>
      </c>
      <c r="I75" s="35">
        <v>504</v>
      </c>
    </row>
    <row r="76" spans="1:9" s="105" customFormat="1" ht="17.25" customHeight="1">
      <c r="A76" s="263" t="s">
        <v>181</v>
      </c>
      <c r="B76" s="264" t="s">
        <v>736</v>
      </c>
      <c r="C76" s="265">
        <v>22084</v>
      </c>
      <c r="D76" s="265">
        <v>20572</v>
      </c>
      <c r="E76" s="265">
        <v>23204</v>
      </c>
      <c r="F76" s="265">
        <v>31623</v>
      </c>
      <c r="G76" s="265">
        <v>33827</v>
      </c>
      <c r="H76" s="34">
        <v>2742</v>
      </c>
      <c r="I76" s="35">
        <v>1815</v>
      </c>
    </row>
    <row r="77" spans="1:9" s="105" customFormat="1" ht="17.25" customHeight="1">
      <c r="A77" s="263" t="s">
        <v>183</v>
      </c>
      <c r="B77" s="264" t="s">
        <v>737</v>
      </c>
      <c r="C77" s="265">
        <v>0</v>
      </c>
      <c r="D77" s="265">
        <v>0</v>
      </c>
      <c r="E77" s="265">
        <v>0</v>
      </c>
      <c r="F77" s="265">
        <v>0</v>
      </c>
      <c r="G77" s="265">
        <v>0</v>
      </c>
      <c r="H77" s="34">
        <v>0</v>
      </c>
      <c r="I77" s="35">
        <v>0</v>
      </c>
    </row>
    <row r="78" spans="1:9" s="105" customFormat="1" ht="17.25" customHeight="1">
      <c r="A78" s="263" t="s">
        <v>185</v>
      </c>
      <c r="B78" s="264" t="s">
        <v>738</v>
      </c>
      <c r="C78" s="265">
        <v>5238</v>
      </c>
      <c r="D78" s="265">
        <v>6025</v>
      </c>
      <c r="E78" s="265">
        <v>6411</v>
      </c>
      <c r="F78" s="265">
        <v>7067</v>
      </c>
      <c r="G78" s="265">
        <v>8086</v>
      </c>
      <c r="H78" s="34">
        <v>618</v>
      </c>
      <c r="I78" s="35">
        <v>554</v>
      </c>
    </row>
    <row r="79" spans="1:9" s="105" customFormat="1" ht="17.25" customHeight="1">
      <c r="A79" s="263" t="s">
        <v>187</v>
      </c>
      <c r="B79" s="264" t="s">
        <v>739</v>
      </c>
      <c r="C79" s="265">
        <v>4</v>
      </c>
      <c r="D79" s="265">
        <v>3</v>
      </c>
      <c r="E79" s="265">
        <v>1</v>
      </c>
      <c r="F79" s="265">
        <v>6</v>
      </c>
      <c r="G79" s="265">
        <v>3</v>
      </c>
      <c r="H79" s="34">
        <v>0</v>
      </c>
      <c r="I79" s="35">
        <v>0</v>
      </c>
    </row>
    <row r="80" spans="1:9" s="105" customFormat="1" ht="17.25" customHeight="1">
      <c r="A80" s="263" t="s">
        <v>192</v>
      </c>
      <c r="B80" s="264" t="s">
        <v>740</v>
      </c>
      <c r="C80" s="265">
        <v>85142</v>
      </c>
      <c r="D80" s="265">
        <v>96666</v>
      </c>
      <c r="E80" s="265">
        <v>99672</v>
      </c>
      <c r="F80" s="265">
        <v>112174</v>
      </c>
      <c r="G80" s="265">
        <v>159228</v>
      </c>
      <c r="H80" s="34">
        <v>9381</v>
      </c>
      <c r="I80" s="35">
        <v>10548</v>
      </c>
    </row>
    <row r="81" spans="1:9" s="105" customFormat="1" ht="17.25" customHeight="1">
      <c r="A81" s="263" t="s">
        <v>194</v>
      </c>
      <c r="B81" s="264" t="s">
        <v>741</v>
      </c>
      <c r="C81" s="265">
        <v>1492</v>
      </c>
      <c r="D81" s="265">
        <v>1362</v>
      </c>
      <c r="E81" s="265">
        <v>1067</v>
      </c>
      <c r="F81" s="265">
        <v>1550</v>
      </c>
      <c r="G81" s="265">
        <v>1805</v>
      </c>
      <c r="H81" s="34">
        <v>161</v>
      </c>
      <c r="I81" s="35">
        <v>108</v>
      </c>
    </row>
    <row r="82" spans="1:9" s="105" customFormat="1" ht="17.25" customHeight="1">
      <c r="A82" s="263" t="s">
        <v>196</v>
      </c>
      <c r="B82" s="264" t="s">
        <v>197</v>
      </c>
      <c r="C82" s="265">
        <v>2</v>
      </c>
      <c r="D82" s="265">
        <v>1</v>
      </c>
      <c r="E82" s="265">
        <v>1</v>
      </c>
      <c r="F82" s="265">
        <v>0</v>
      </c>
      <c r="G82" s="265">
        <v>0</v>
      </c>
      <c r="H82" s="34">
        <v>0</v>
      </c>
      <c r="I82" s="35">
        <v>0</v>
      </c>
    </row>
    <row r="83" spans="1:9" s="105" customFormat="1" ht="17.25" customHeight="1">
      <c r="A83" s="263" t="s">
        <v>198</v>
      </c>
      <c r="B83" s="264" t="s">
        <v>742</v>
      </c>
      <c r="C83" s="265">
        <v>490</v>
      </c>
      <c r="D83" s="265">
        <v>400</v>
      </c>
      <c r="E83" s="265">
        <v>623</v>
      </c>
      <c r="F83" s="265">
        <v>1041</v>
      </c>
      <c r="G83" s="265">
        <v>844</v>
      </c>
      <c r="H83" s="34">
        <v>84</v>
      </c>
      <c r="I83" s="35">
        <v>83</v>
      </c>
    </row>
    <row r="84" spans="1:9" s="105" customFormat="1" ht="17.25" customHeight="1">
      <c r="A84" s="263" t="s">
        <v>200</v>
      </c>
      <c r="B84" s="264" t="s">
        <v>201</v>
      </c>
      <c r="C84" s="265">
        <v>11</v>
      </c>
      <c r="D84" s="265">
        <v>6</v>
      </c>
      <c r="E84" s="265">
        <v>4</v>
      </c>
      <c r="F84" s="265">
        <v>4</v>
      </c>
      <c r="G84" s="265">
        <v>24</v>
      </c>
      <c r="H84" s="34">
        <v>3</v>
      </c>
      <c r="I84" s="35">
        <v>0</v>
      </c>
    </row>
    <row r="85" spans="1:9" s="105" customFormat="1" ht="17.25" customHeight="1">
      <c r="A85" s="263" t="s">
        <v>202</v>
      </c>
      <c r="B85" s="264" t="s">
        <v>743</v>
      </c>
      <c r="C85" s="265">
        <v>158</v>
      </c>
      <c r="D85" s="265">
        <v>347</v>
      </c>
      <c r="E85" s="265">
        <v>265</v>
      </c>
      <c r="F85" s="265">
        <v>344</v>
      </c>
      <c r="G85" s="265">
        <v>302</v>
      </c>
      <c r="H85" s="34">
        <v>31</v>
      </c>
      <c r="I85" s="35">
        <v>22</v>
      </c>
    </row>
    <row r="86" spans="1:9" s="105" customFormat="1" ht="17.25" customHeight="1">
      <c r="A86" s="263" t="s">
        <v>204</v>
      </c>
      <c r="B86" s="264" t="s">
        <v>744</v>
      </c>
      <c r="C86" s="265">
        <v>6</v>
      </c>
      <c r="D86" s="265">
        <v>7</v>
      </c>
      <c r="E86" s="265">
        <v>11</v>
      </c>
      <c r="F86" s="265">
        <v>11</v>
      </c>
      <c r="G86" s="265">
        <v>9</v>
      </c>
      <c r="H86" s="34">
        <v>1</v>
      </c>
      <c r="I86" s="35">
        <v>1</v>
      </c>
    </row>
    <row r="87" spans="1:9" s="105" customFormat="1" ht="17.25" customHeight="1">
      <c r="A87" s="263" t="s">
        <v>206</v>
      </c>
      <c r="B87" s="264" t="s">
        <v>745</v>
      </c>
      <c r="C87" s="265">
        <v>12</v>
      </c>
      <c r="D87" s="265">
        <v>17</v>
      </c>
      <c r="E87" s="265">
        <v>42</v>
      </c>
      <c r="F87" s="265">
        <v>58</v>
      </c>
      <c r="G87" s="265">
        <v>37</v>
      </c>
      <c r="H87" s="34">
        <v>5</v>
      </c>
      <c r="I87" s="35">
        <v>2</v>
      </c>
    </row>
    <row r="88" spans="1:9" s="105" customFormat="1" ht="17.25" customHeight="1">
      <c r="A88" s="263" t="s">
        <v>208</v>
      </c>
      <c r="B88" s="264" t="s">
        <v>746</v>
      </c>
      <c r="C88" s="265">
        <v>48</v>
      </c>
      <c r="D88" s="265">
        <v>42</v>
      </c>
      <c r="E88" s="265">
        <v>84</v>
      </c>
      <c r="F88" s="265">
        <v>121</v>
      </c>
      <c r="G88" s="265">
        <v>81</v>
      </c>
      <c r="H88" s="34">
        <v>11</v>
      </c>
      <c r="I88" s="35">
        <v>4</v>
      </c>
    </row>
    <row r="89" spans="1:9" s="105" customFormat="1" ht="17.25" customHeight="1">
      <c r="A89" s="263" t="s">
        <v>210</v>
      </c>
      <c r="B89" s="264" t="s">
        <v>747</v>
      </c>
      <c r="C89" s="265">
        <v>526</v>
      </c>
      <c r="D89" s="265">
        <v>536</v>
      </c>
      <c r="E89" s="265">
        <v>700</v>
      </c>
      <c r="F89" s="265">
        <v>981</v>
      </c>
      <c r="G89" s="265">
        <v>625</v>
      </c>
      <c r="H89" s="34">
        <v>78</v>
      </c>
      <c r="I89" s="35">
        <v>51</v>
      </c>
    </row>
    <row r="90" spans="1:9" s="105" customFormat="1" ht="17.25" customHeight="1">
      <c r="A90" s="263" t="s">
        <v>214</v>
      </c>
      <c r="B90" s="264" t="s">
        <v>748</v>
      </c>
      <c r="C90" s="265">
        <v>367996</v>
      </c>
      <c r="D90" s="265">
        <v>337480</v>
      </c>
      <c r="E90" s="265">
        <v>379554</v>
      </c>
      <c r="F90" s="265">
        <v>557631</v>
      </c>
      <c r="G90" s="265">
        <v>557216</v>
      </c>
      <c r="H90" s="34">
        <v>51200</v>
      </c>
      <c r="I90" s="35">
        <v>60780</v>
      </c>
    </row>
    <row r="91" spans="1:9" s="105" customFormat="1" ht="17.25" customHeight="1">
      <c r="A91" s="263" t="s">
        <v>216</v>
      </c>
      <c r="B91" s="264" t="s">
        <v>217</v>
      </c>
      <c r="C91" s="265">
        <v>2964</v>
      </c>
      <c r="D91" s="265">
        <v>4233</v>
      </c>
      <c r="E91" s="265">
        <v>4275</v>
      </c>
      <c r="F91" s="265">
        <v>4285</v>
      </c>
      <c r="G91" s="265">
        <v>6204</v>
      </c>
      <c r="H91" s="34">
        <v>0</v>
      </c>
      <c r="I91" s="35">
        <v>0</v>
      </c>
    </row>
    <row r="92" spans="1:9" s="105" customFormat="1" ht="17.25" customHeight="1">
      <c r="A92" s="263" t="s">
        <v>218</v>
      </c>
      <c r="B92" s="264" t="s">
        <v>219</v>
      </c>
      <c r="C92" s="265">
        <v>1422</v>
      </c>
      <c r="D92" s="265">
        <v>1715</v>
      </c>
      <c r="E92" s="265">
        <v>806</v>
      </c>
      <c r="F92" s="265">
        <v>1036</v>
      </c>
      <c r="G92" s="265">
        <v>1143</v>
      </c>
      <c r="H92" s="34">
        <v>0</v>
      </c>
      <c r="I92" s="35">
        <v>0</v>
      </c>
    </row>
    <row r="93" spans="1:9" s="105" customFormat="1" ht="17.25" customHeight="1">
      <c r="A93" s="263" t="s">
        <v>220</v>
      </c>
      <c r="B93" s="264" t="s">
        <v>221</v>
      </c>
      <c r="C93" s="265">
        <v>1230</v>
      </c>
      <c r="D93" s="265">
        <v>1249</v>
      </c>
      <c r="E93" s="265">
        <v>809</v>
      </c>
      <c r="F93" s="265">
        <v>1103</v>
      </c>
      <c r="G93" s="265">
        <v>203</v>
      </c>
      <c r="H93" s="34">
        <v>12</v>
      </c>
      <c r="I93" s="35">
        <v>13</v>
      </c>
    </row>
    <row r="94" spans="1:9" s="105" customFormat="1" ht="17.25" customHeight="1">
      <c r="A94" s="263" t="s">
        <v>222</v>
      </c>
      <c r="B94" s="264" t="s">
        <v>749</v>
      </c>
      <c r="C94" s="265">
        <v>1414264</v>
      </c>
      <c r="D94" s="265">
        <v>581275</v>
      </c>
      <c r="E94" s="265">
        <v>640369</v>
      </c>
      <c r="F94" s="265">
        <v>841754</v>
      </c>
      <c r="G94" s="265">
        <v>586914</v>
      </c>
      <c r="H94" s="34">
        <v>19459</v>
      </c>
      <c r="I94" s="35">
        <v>2737</v>
      </c>
    </row>
    <row r="95" spans="1:9" s="105" customFormat="1" ht="17.25" customHeight="1">
      <c r="A95" s="263" t="s">
        <v>224</v>
      </c>
      <c r="B95" s="264" t="s">
        <v>225</v>
      </c>
      <c r="C95" s="265">
        <v>80032</v>
      </c>
      <c r="D95" s="265">
        <v>142444</v>
      </c>
      <c r="E95" s="265">
        <v>137734</v>
      </c>
      <c r="F95" s="265">
        <v>151623</v>
      </c>
      <c r="G95" s="265">
        <v>123143</v>
      </c>
      <c r="H95" s="34">
        <v>17</v>
      </c>
      <c r="I95" s="35">
        <v>4445</v>
      </c>
    </row>
    <row r="96" spans="1:9" s="105" customFormat="1" ht="17.25" customHeight="1">
      <c r="A96" s="263" t="s">
        <v>226</v>
      </c>
      <c r="B96" s="264" t="s">
        <v>227</v>
      </c>
      <c r="C96" s="265">
        <v>10301</v>
      </c>
      <c r="D96" s="265">
        <v>587</v>
      </c>
      <c r="E96" s="265">
        <v>515</v>
      </c>
      <c r="F96" s="265">
        <v>503</v>
      </c>
      <c r="G96" s="265">
        <v>65</v>
      </c>
      <c r="H96" s="34">
        <v>0</v>
      </c>
      <c r="I96" s="35">
        <v>0</v>
      </c>
    </row>
    <row r="97" spans="1:9" s="105" customFormat="1" ht="17.25" customHeight="1">
      <c r="A97" s="263" t="s">
        <v>228</v>
      </c>
      <c r="B97" s="264" t="s">
        <v>750</v>
      </c>
      <c r="C97" s="265">
        <v>2119</v>
      </c>
      <c r="D97" s="265">
        <v>2304</v>
      </c>
      <c r="E97" s="265">
        <v>2711</v>
      </c>
      <c r="F97" s="265">
        <v>2366</v>
      </c>
      <c r="G97" s="265">
        <v>2607</v>
      </c>
      <c r="H97" s="34">
        <v>1342</v>
      </c>
      <c r="I97" s="35">
        <v>467</v>
      </c>
    </row>
    <row r="98" spans="1:9" s="105" customFormat="1" ht="17.25" customHeight="1">
      <c r="A98" s="263" t="s">
        <v>232</v>
      </c>
      <c r="B98" s="264" t="s">
        <v>751</v>
      </c>
      <c r="C98" s="265">
        <v>617</v>
      </c>
      <c r="D98" s="265">
        <v>740</v>
      </c>
      <c r="E98" s="265">
        <v>899</v>
      </c>
      <c r="F98" s="265">
        <v>1632</v>
      </c>
      <c r="G98" s="265">
        <v>1483</v>
      </c>
      <c r="H98" s="34">
        <v>110</v>
      </c>
      <c r="I98" s="35">
        <v>58</v>
      </c>
    </row>
    <row r="99" spans="1:9" s="105" customFormat="1" ht="17.25" customHeight="1">
      <c r="A99" s="263" t="s">
        <v>234</v>
      </c>
      <c r="B99" s="264" t="s">
        <v>752</v>
      </c>
      <c r="C99" s="265">
        <v>740</v>
      </c>
      <c r="D99" s="265">
        <v>447</v>
      </c>
      <c r="E99" s="265">
        <v>381</v>
      </c>
      <c r="F99" s="265">
        <v>575</v>
      </c>
      <c r="G99" s="265">
        <v>625</v>
      </c>
      <c r="H99" s="34">
        <v>336</v>
      </c>
      <c r="I99" s="35">
        <v>367</v>
      </c>
    </row>
    <row r="100" spans="1:9" s="105" customFormat="1" ht="17.25" customHeight="1">
      <c r="A100" s="263" t="s">
        <v>236</v>
      </c>
      <c r="B100" s="264" t="s">
        <v>753</v>
      </c>
      <c r="C100" s="265">
        <v>17</v>
      </c>
      <c r="D100" s="265">
        <v>322</v>
      </c>
      <c r="E100" s="265">
        <v>329</v>
      </c>
      <c r="F100" s="265">
        <v>337</v>
      </c>
      <c r="G100" s="265">
        <v>1341</v>
      </c>
      <c r="H100" s="34">
        <v>87</v>
      </c>
      <c r="I100" s="35">
        <v>47</v>
      </c>
    </row>
    <row r="101" spans="1:9" s="105" customFormat="1" ht="17.25" customHeight="1">
      <c r="A101" s="263" t="s">
        <v>238</v>
      </c>
      <c r="B101" s="264" t="s">
        <v>754</v>
      </c>
      <c r="C101" s="265">
        <v>1853</v>
      </c>
      <c r="D101" s="265">
        <v>1587</v>
      </c>
      <c r="E101" s="265">
        <v>2600</v>
      </c>
      <c r="F101" s="265">
        <v>3398</v>
      </c>
      <c r="G101" s="265">
        <v>4265</v>
      </c>
      <c r="H101" s="34">
        <v>680</v>
      </c>
      <c r="I101" s="35">
        <v>704</v>
      </c>
    </row>
    <row r="102" spans="1:9" s="105" customFormat="1" ht="17.25" customHeight="1">
      <c r="A102" s="263" t="s">
        <v>240</v>
      </c>
      <c r="B102" s="264" t="s">
        <v>755</v>
      </c>
      <c r="C102" s="265">
        <v>2419</v>
      </c>
      <c r="D102" s="265">
        <v>3167</v>
      </c>
      <c r="E102" s="265">
        <v>4926</v>
      </c>
      <c r="F102" s="265">
        <v>7604</v>
      </c>
      <c r="G102" s="265">
        <v>7498</v>
      </c>
      <c r="H102" s="34">
        <v>771</v>
      </c>
      <c r="I102" s="35">
        <v>740</v>
      </c>
    </row>
    <row r="103" spans="1:9" s="105" customFormat="1" ht="17.25" customHeight="1">
      <c r="A103" s="263" t="s">
        <v>242</v>
      </c>
      <c r="B103" s="264" t="s">
        <v>756</v>
      </c>
      <c r="C103" s="265">
        <v>2184</v>
      </c>
      <c r="D103" s="265">
        <v>1424</v>
      </c>
      <c r="E103" s="265">
        <v>2223</v>
      </c>
      <c r="F103" s="265">
        <v>2831</v>
      </c>
      <c r="G103" s="265">
        <v>2509</v>
      </c>
      <c r="H103" s="34">
        <v>207</v>
      </c>
      <c r="I103" s="35">
        <v>107</v>
      </c>
    </row>
    <row r="104" spans="1:9" s="105" customFormat="1" ht="17.25" customHeight="1">
      <c r="A104" s="263" t="s">
        <v>244</v>
      </c>
      <c r="B104" s="264" t="s">
        <v>757</v>
      </c>
      <c r="C104" s="265">
        <v>3171</v>
      </c>
      <c r="D104" s="265">
        <v>2808</v>
      </c>
      <c r="E104" s="265">
        <v>96</v>
      </c>
      <c r="F104" s="265">
        <v>182</v>
      </c>
      <c r="G104" s="265">
        <v>18</v>
      </c>
      <c r="H104" s="34">
        <v>4</v>
      </c>
      <c r="I104" s="35">
        <v>5</v>
      </c>
    </row>
    <row r="105" spans="1:9" s="105" customFormat="1" ht="17.25" customHeight="1">
      <c r="A105" s="263" t="s">
        <v>246</v>
      </c>
      <c r="B105" s="264" t="s">
        <v>758</v>
      </c>
      <c r="C105" s="265">
        <v>439</v>
      </c>
      <c r="D105" s="265">
        <v>280</v>
      </c>
      <c r="E105" s="265">
        <v>489</v>
      </c>
      <c r="F105" s="265">
        <v>661</v>
      </c>
      <c r="G105" s="265">
        <v>888</v>
      </c>
      <c r="H105" s="34">
        <v>7</v>
      </c>
      <c r="I105" s="35">
        <v>44</v>
      </c>
    </row>
    <row r="106" spans="1:9" s="105" customFormat="1" ht="17.25" customHeight="1">
      <c r="A106" s="263" t="s">
        <v>248</v>
      </c>
      <c r="B106" s="264" t="s">
        <v>759</v>
      </c>
      <c r="C106" s="265">
        <v>0</v>
      </c>
      <c r="D106" s="265">
        <v>57</v>
      </c>
      <c r="E106" s="265">
        <v>32</v>
      </c>
      <c r="F106" s="265">
        <v>8</v>
      </c>
      <c r="G106" s="265">
        <v>2</v>
      </c>
      <c r="H106" s="34">
        <v>0</v>
      </c>
      <c r="I106" s="35">
        <v>0</v>
      </c>
    </row>
    <row r="107" spans="1:9" s="105" customFormat="1" ht="17.25" customHeight="1">
      <c r="A107" s="263" t="s">
        <v>252</v>
      </c>
      <c r="B107" s="264" t="s">
        <v>760</v>
      </c>
      <c r="C107" s="265">
        <v>314670</v>
      </c>
      <c r="D107" s="265">
        <v>452584</v>
      </c>
      <c r="E107" s="265">
        <v>304232</v>
      </c>
      <c r="F107" s="265">
        <v>319103</v>
      </c>
      <c r="G107" s="265">
        <v>436259</v>
      </c>
      <c r="H107" s="34">
        <v>73417</v>
      </c>
      <c r="I107" s="35">
        <v>77949</v>
      </c>
    </row>
    <row r="108" spans="1:9" s="105" customFormat="1" ht="17.25" customHeight="1">
      <c r="A108" s="263" t="s">
        <v>254</v>
      </c>
      <c r="B108" s="264" t="s">
        <v>761</v>
      </c>
      <c r="C108" s="265">
        <v>256</v>
      </c>
      <c r="D108" s="265">
        <v>209</v>
      </c>
      <c r="E108" s="265">
        <v>335</v>
      </c>
      <c r="F108" s="265">
        <v>150</v>
      </c>
      <c r="G108" s="265">
        <v>45</v>
      </c>
      <c r="H108" s="34">
        <v>1</v>
      </c>
      <c r="I108" s="35">
        <v>75</v>
      </c>
    </row>
    <row r="109" spans="1:9" s="105" customFormat="1" ht="17.25" customHeight="1">
      <c r="A109" s="263" t="s">
        <v>256</v>
      </c>
      <c r="B109" s="264" t="s">
        <v>257</v>
      </c>
      <c r="C109" s="265">
        <v>5</v>
      </c>
      <c r="D109" s="265">
        <v>4</v>
      </c>
      <c r="E109" s="265">
        <v>5</v>
      </c>
      <c r="F109" s="265">
        <v>2</v>
      </c>
      <c r="G109" s="265">
        <v>2</v>
      </c>
      <c r="H109" s="34">
        <v>0</v>
      </c>
      <c r="I109" s="35">
        <v>0</v>
      </c>
    </row>
    <row r="110" spans="1:9" s="105" customFormat="1" ht="17.25" customHeight="1">
      <c r="A110" s="263" t="s">
        <v>258</v>
      </c>
      <c r="B110" s="264" t="s">
        <v>762</v>
      </c>
      <c r="C110" s="265">
        <v>62</v>
      </c>
      <c r="D110" s="265">
        <v>112</v>
      </c>
      <c r="E110" s="265">
        <v>154</v>
      </c>
      <c r="F110" s="265">
        <v>223</v>
      </c>
      <c r="G110" s="265">
        <v>183</v>
      </c>
      <c r="H110" s="34">
        <v>16</v>
      </c>
      <c r="I110" s="35">
        <v>11</v>
      </c>
    </row>
    <row r="111" spans="1:9" s="105" customFormat="1" ht="17.25" customHeight="1">
      <c r="A111" s="263" t="s">
        <v>260</v>
      </c>
      <c r="B111" s="264" t="s">
        <v>763</v>
      </c>
      <c r="C111" s="265">
        <v>1</v>
      </c>
      <c r="D111" s="265">
        <v>5</v>
      </c>
      <c r="E111" s="265">
        <v>1</v>
      </c>
      <c r="F111" s="265">
        <v>0</v>
      </c>
      <c r="G111" s="265">
        <v>0</v>
      </c>
      <c r="H111" s="34">
        <v>0</v>
      </c>
      <c r="I111" s="35">
        <v>0</v>
      </c>
    </row>
    <row r="112" spans="1:9" s="105" customFormat="1" ht="17.25" customHeight="1">
      <c r="A112" s="263" t="s">
        <v>262</v>
      </c>
      <c r="B112" s="264" t="s">
        <v>764</v>
      </c>
      <c r="C112" s="265">
        <v>2343</v>
      </c>
      <c r="D112" s="265">
        <v>1798</v>
      </c>
      <c r="E112" s="265">
        <v>1574</v>
      </c>
      <c r="F112" s="265">
        <v>2281</v>
      </c>
      <c r="G112" s="265">
        <v>2594</v>
      </c>
      <c r="H112" s="34">
        <v>142</v>
      </c>
      <c r="I112" s="35">
        <v>210</v>
      </c>
    </row>
    <row r="113" spans="1:9" s="105" customFormat="1" ht="17.25" customHeight="1">
      <c r="A113" s="263" t="s">
        <v>264</v>
      </c>
      <c r="B113" s="264" t="s">
        <v>765</v>
      </c>
      <c r="C113" s="265">
        <v>33070</v>
      </c>
      <c r="D113" s="265">
        <v>26072</v>
      </c>
      <c r="E113" s="265">
        <v>34897</v>
      </c>
      <c r="F113" s="265">
        <v>25300</v>
      </c>
      <c r="G113" s="265">
        <v>29122</v>
      </c>
      <c r="H113" s="34">
        <v>3399</v>
      </c>
      <c r="I113" s="35">
        <v>874</v>
      </c>
    </row>
    <row r="114" spans="1:9" s="105" customFormat="1" ht="17.25" customHeight="1">
      <c r="A114" s="263" t="s">
        <v>266</v>
      </c>
      <c r="B114" s="264" t="s">
        <v>766</v>
      </c>
      <c r="C114" s="265">
        <v>1700</v>
      </c>
      <c r="D114" s="265">
        <v>848</v>
      </c>
      <c r="E114" s="265">
        <v>401</v>
      </c>
      <c r="F114" s="265">
        <v>235</v>
      </c>
      <c r="G114" s="265">
        <v>61</v>
      </c>
      <c r="H114" s="34">
        <v>3</v>
      </c>
      <c r="I114" s="35">
        <v>3</v>
      </c>
    </row>
    <row r="115" spans="1:9" s="105" customFormat="1" ht="17.25" customHeight="1">
      <c r="A115" s="263" t="s">
        <v>269</v>
      </c>
      <c r="B115" s="264" t="s">
        <v>767</v>
      </c>
      <c r="C115" s="265">
        <v>30760</v>
      </c>
      <c r="D115" s="265">
        <v>30367</v>
      </c>
      <c r="E115" s="265">
        <v>30877</v>
      </c>
      <c r="F115" s="265">
        <v>32038</v>
      </c>
      <c r="G115" s="265">
        <v>35784</v>
      </c>
      <c r="H115" s="34">
        <v>547</v>
      </c>
      <c r="I115" s="35">
        <v>797</v>
      </c>
    </row>
    <row r="116" spans="1:9" s="105" customFormat="1" ht="17.25" customHeight="1">
      <c r="A116" s="263" t="s">
        <v>271</v>
      </c>
      <c r="B116" s="264" t="s">
        <v>768</v>
      </c>
      <c r="C116" s="265">
        <v>4609</v>
      </c>
      <c r="D116" s="265">
        <v>3254</v>
      </c>
      <c r="E116" s="265">
        <v>3550</v>
      </c>
      <c r="F116" s="265">
        <v>4258</v>
      </c>
      <c r="G116" s="265">
        <v>3094</v>
      </c>
      <c r="H116" s="34">
        <v>233</v>
      </c>
      <c r="I116" s="35">
        <v>51</v>
      </c>
    </row>
    <row r="117" spans="1:9" s="105" customFormat="1" ht="17.25" customHeight="1">
      <c r="A117" s="263" t="s">
        <v>273</v>
      </c>
      <c r="B117" s="264" t="s">
        <v>769</v>
      </c>
      <c r="C117" s="265">
        <v>832</v>
      </c>
      <c r="D117" s="265">
        <v>855</v>
      </c>
      <c r="E117" s="265">
        <v>959</v>
      </c>
      <c r="F117" s="265">
        <v>1032</v>
      </c>
      <c r="G117" s="265">
        <v>1068</v>
      </c>
      <c r="H117" s="34">
        <v>74</v>
      </c>
      <c r="I117" s="35">
        <v>48</v>
      </c>
    </row>
    <row r="118" spans="1:9" s="105" customFormat="1" ht="17.25" customHeight="1">
      <c r="A118" s="263" t="s">
        <v>275</v>
      </c>
      <c r="B118" s="264" t="s">
        <v>770</v>
      </c>
      <c r="C118" s="265">
        <v>442</v>
      </c>
      <c r="D118" s="265">
        <v>891</v>
      </c>
      <c r="E118" s="265">
        <v>852</v>
      </c>
      <c r="F118" s="265">
        <v>510</v>
      </c>
      <c r="G118" s="265">
        <v>444</v>
      </c>
      <c r="H118" s="34">
        <v>23</v>
      </c>
      <c r="I118" s="35">
        <v>26</v>
      </c>
    </row>
    <row r="119" spans="1:9" s="105" customFormat="1" ht="17.25" customHeight="1">
      <c r="A119" s="263" t="s">
        <v>277</v>
      </c>
      <c r="B119" s="264" t="s">
        <v>771</v>
      </c>
      <c r="C119" s="265">
        <v>319</v>
      </c>
      <c r="D119" s="265">
        <v>189</v>
      </c>
      <c r="E119" s="265">
        <v>506</v>
      </c>
      <c r="F119" s="265">
        <v>683</v>
      </c>
      <c r="G119" s="265">
        <v>238</v>
      </c>
      <c r="H119" s="34">
        <v>29</v>
      </c>
      <c r="I119" s="35">
        <v>0</v>
      </c>
    </row>
    <row r="120" spans="1:9" s="105" customFormat="1" ht="17.25" customHeight="1">
      <c r="A120" s="263" t="s">
        <v>279</v>
      </c>
      <c r="B120" s="264" t="s">
        <v>772</v>
      </c>
      <c r="C120" s="265">
        <v>264912</v>
      </c>
      <c r="D120" s="265">
        <v>278149</v>
      </c>
      <c r="E120" s="265">
        <v>246625</v>
      </c>
      <c r="F120" s="265">
        <v>258154</v>
      </c>
      <c r="G120" s="265">
        <v>328257</v>
      </c>
      <c r="H120" s="34">
        <v>18853</v>
      </c>
      <c r="I120" s="35">
        <v>23751</v>
      </c>
    </row>
    <row r="121" spans="1:9" s="105" customFormat="1" ht="17.25" customHeight="1">
      <c r="A121" s="263" t="s">
        <v>284</v>
      </c>
      <c r="B121" s="264" t="s">
        <v>773</v>
      </c>
      <c r="C121" s="265">
        <v>640</v>
      </c>
      <c r="D121" s="265">
        <v>409</v>
      </c>
      <c r="E121" s="265">
        <v>429</v>
      </c>
      <c r="F121" s="265">
        <v>217</v>
      </c>
      <c r="G121" s="265">
        <v>298</v>
      </c>
      <c r="H121" s="34">
        <v>39</v>
      </c>
      <c r="I121" s="35">
        <v>35</v>
      </c>
    </row>
    <row r="122" spans="1:9" s="105" customFormat="1" ht="17.25" customHeight="1">
      <c r="A122" s="263" t="s">
        <v>286</v>
      </c>
      <c r="B122" s="264" t="s">
        <v>774</v>
      </c>
      <c r="C122" s="265">
        <v>19912</v>
      </c>
      <c r="D122" s="265">
        <v>20384</v>
      </c>
      <c r="E122" s="265">
        <v>22902</v>
      </c>
      <c r="F122" s="265">
        <v>30794</v>
      </c>
      <c r="G122" s="265">
        <v>30607</v>
      </c>
      <c r="H122" s="34">
        <v>1321</v>
      </c>
      <c r="I122" s="35">
        <v>2938</v>
      </c>
    </row>
    <row r="123" spans="1:9" s="105" customFormat="1" ht="17.25" customHeight="1">
      <c r="A123" s="263" t="s">
        <v>290</v>
      </c>
      <c r="B123" s="264" t="s">
        <v>775</v>
      </c>
      <c r="C123" s="265">
        <v>0</v>
      </c>
      <c r="D123" s="265">
        <v>1</v>
      </c>
      <c r="E123" s="265">
        <v>0</v>
      </c>
      <c r="F123" s="265">
        <v>2</v>
      </c>
      <c r="G123" s="265">
        <v>1</v>
      </c>
      <c r="H123" s="34">
        <v>0</v>
      </c>
      <c r="I123" s="35">
        <v>0</v>
      </c>
    </row>
    <row r="124" spans="1:9" s="105" customFormat="1" ht="17.25" customHeight="1">
      <c r="A124" s="263" t="s">
        <v>292</v>
      </c>
      <c r="B124" s="264" t="s">
        <v>776</v>
      </c>
      <c r="C124" s="265">
        <v>7150</v>
      </c>
      <c r="D124" s="265">
        <v>3408</v>
      </c>
      <c r="E124" s="265">
        <v>4913</v>
      </c>
      <c r="F124" s="265">
        <v>7031</v>
      </c>
      <c r="G124" s="265">
        <v>10542</v>
      </c>
      <c r="H124" s="34">
        <v>515</v>
      </c>
      <c r="I124" s="35">
        <v>990</v>
      </c>
    </row>
    <row r="125" spans="1:9" s="105" customFormat="1" ht="17.25" customHeight="1">
      <c r="A125" s="263" t="s">
        <v>296</v>
      </c>
      <c r="B125" s="264" t="s">
        <v>777</v>
      </c>
      <c r="C125" s="265">
        <v>0</v>
      </c>
      <c r="D125" s="265">
        <v>0</v>
      </c>
      <c r="E125" s="265">
        <v>0</v>
      </c>
      <c r="F125" s="265">
        <v>0</v>
      </c>
      <c r="G125" s="265">
        <v>0</v>
      </c>
      <c r="H125" s="34">
        <v>0</v>
      </c>
      <c r="I125" s="35">
        <v>0</v>
      </c>
    </row>
    <row r="126" spans="1:9" s="105" customFormat="1" ht="17.25" customHeight="1">
      <c r="A126" s="263" t="s">
        <v>298</v>
      </c>
      <c r="B126" s="264" t="s">
        <v>778</v>
      </c>
      <c r="C126" s="265">
        <v>871</v>
      </c>
      <c r="D126" s="265">
        <v>0</v>
      </c>
      <c r="E126" s="265">
        <v>1</v>
      </c>
      <c r="F126" s="265">
        <v>0</v>
      </c>
      <c r="G126" s="265">
        <v>0</v>
      </c>
      <c r="H126" s="34">
        <v>0</v>
      </c>
      <c r="I126" s="35">
        <v>0</v>
      </c>
    </row>
    <row r="127" spans="1:9" s="105" customFormat="1" ht="17.25" customHeight="1">
      <c r="A127" s="263" t="s">
        <v>300</v>
      </c>
      <c r="B127" s="264" t="s">
        <v>779</v>
      </c>
      <c r="C127" s="265">
        <v>642</v>
      </c>
      <c r="D127" s="265">
        <v>640</v>
      </c>
      <c r="E127" s="265">
        <v>311</v>
      </c>
      <c r="F127" s="265">
        <v>589</v>
      </c>
      <c r="G127" s="265">
        <v>783</v>
      </c>
      <c r="H127" s="34">
        <v>94</v>
      </c>
      <c r="I127" s="35">
        <v>58</v>
      </c>
    </row>
    <row r="128" spans="1:9" s="105" customFormat="1" ht="17.25" customHeight="1">
      <c r="A128" s="263" t="s">
        <v>302</v>
      </c>
      <c r="B128" s="264" t="s">
        <v>780</v>
      </c>
      <c r="C128" s="265">
        <v>3286</v>
      </c>
      <c r="D128" s="265">
        <v>26539</v>
      </c>
      <c r="E128" s="265">
        <v>406</v>
      </c>
      <c r="F128" s="265">
        <v>1339</v>
      </c>
      <c r="G128" s="265">
        <v>2255</v>
      </c>
      <c r="H128" s="34">
        <v>1</v>
      </c>
      <c r="I128" s="35">
        <v>0</v>
      </c>
    </row>
    <row r="129" spans="1:9" s="105" customFormat="1" ht="17.25" customHeight="1">
      <c r="A129" s="263" t="s">
        <v>304</v>
      </c>
      <c r="B129" s="264" t="s">
        <v>781</v>
      </c>
      <c r="C129" s="265">
        <v>6</v>
      </c>
      <c r="D129" s="265">
        <v>0</v>
      </c>
      <c r="E129" s="265">
        <v>0</v>
      </c>
      <c r="F129" s="265">
        <v>0</v>
      </c>
      <c r="G129" s="265">
        <v>13</v>
      </c>
      <c r="H129" s="34">
        <v>0</v>
      </c>
      <c r="I129" s="35">
        <v>0</v>
      </c>
    </row>
    <row r="130" spans="1:9" s="105" customFormat="1" ht="17.25" customHeight="1">
      <c r="A130" s="263" t="s">
        <v>306</v>
      </c>
      <c r="B130" s="264" t="s">
        <v>782</v>
      </c>
      <c r="C130" s="265">
        <v>0</v>
      </c>
      <c r="D130" s="265">
        <v>441</v>
      </c>
      <c r="E130" s="265">
        <v>104</v>
      </c>
      <c r="F130" s="265">
        <v>0</v>
      </c>
      <c r="G130" s="265">
        <v>0</v>
      </c>
      <c r="H130" s="34">
        <v>0</v>
      </c>
      <c r="I130" s="35">
        <v>0</v>
      </c>
    </row>
    <row r="131" spans="1:9" s="105" customFormat="1" ht="17.25" customHeight="1">
      <c r="A131" s="263" t="s">
        <v>309</v>
      </c>
      <c r="B131" s="264" t="s">
        <v>783</v>
      </c>
      <c r="C131" s="265">
        <v>190951</v>
      </c>
      <c r="D131" s="265">
        <v>228277</v>
      </c>
      <c r="E131" s="265">
        <v>278265</v>
      </c>
      <c r="F131" s="265">
        <v>246157</v>
      </c>
      <c r="G131" s="265">
        <v>180523</v>
      </c>
      <c r="H131" s="34">
        <v>26832</v>
      </c>
      <c r="I131" s="35">
        <v>0</v>
      </c>
    </row>
    <row r="132" spans="1:9" s="105" customFormat="1" ht="17.25" customHeight="1">
      <c r="A132" s="263" t="s">
        <v>311</v>
      </c>
      <c r="B132" s="264" t="s">
        <v>784</v>
      </c>
      <c r="C132" s="265">
        <v>94</v>
      </c>
      <c r="D132" s="265">
        <v>166</v>
      </c>
      <c r="E132" s="265">
        <v>131</v>
      </c>
      <c r="F132" s="265">
        <v>68</v>
      </c>
      <c r="G132" s="265">
        <v>127</v>
      </c>
      <c r="H132" s="34">
        <v>20</v>
      </c>
      <c r="I132" s="35">
        <v>2</v>
      </c>
    </row>
    <row r="133" spans="1:9" s="105" customFormat="1" ht="17.25" customHeight="1">
      <c r="A133" s="263" t="s">
        <v>313</v>
      </c>
      <c r="B133" s="264" t="s">
        <v>785</v>
      </c>
      <c r="C133" s="265">
        <v>334</v>
      </c>
      <c r="D133" s="265">
        <v>513</v>
      </c>
      <c r="E133" s="265">
        <v>789</v>
      </c>
      <c r="F133" s="265">
        <v>839</v>
      </c>
      <c r="G133" s="265">
        <v>750</v>
      </c>
      <c r="H133" s="34">
        <v>83</v>
      </c>
      <c r="I133" s="35">
        <v>39</v>
      </c>
    </row>
    <row r="134" spans="1:9" s="105" customFormat="1" ht="17.25" customHeight="1">
      <c r="A134" s="263" t="s">
        <v>315</v>
      </c>
      <c r="B134" s="264" t="s">
        <v>786</v>
      </c>
      <c r="C134" s="265">
        <v>163</v>
      </c>
      <c r="D134" s="265">
        <v>258</v>
      </c>
      <c r="E134" s="265">
        <v>201</v>
      </c>
      <c r="F134" s="265">
        <v>420</v>
      </c>
      <c r="G134" s="265">
        <v>35</v>
      </c>
      <c r="H134" s="34">
        <v>4</v>
      </c>
      <c r="I134" s="35">
        <v>2</v>
      </c>
    </row>
    <row r="135" spans="1:9" s="105" customFormat="1" ht="17.25" customHeight="1">
      <c r="A135" s="263" t="s">
        <v>317</v>
      </c>
      <c r="B135" s="264" t="s">
        <v>787</v>
      </c>
      <c r="C135" s="265">
        <v>1803</v>
      </c>
      <c r="D135" s="265">
        <v>1626</v>
      </c>
      <c r="E135" s="265">
        <v>804</v>
      </c>
      <c r="F135" s="265">
        <v>18</v>
      </c>
      <c r="G135" s="265">
        <v>3</v>
      </c>
      <c r="H135" s="34">
        <v>0</v>
      </c>
      <c r="I135" s="35">
        <v>0</v>
      </c>
    </row>
    <row r="136" spans="1:9" s="105" customFormat="1" ht="17.25" customHeight="1">
      <c r="A136" s="263" t="s">
        <v>319</v>
      </c>
      <c r="B136" s="264" t="s">
        <v>788</v>
      </c>
      <c r="C136" s="265">
        <v>1999</v>
      </c>
      <c r="D136" s="265">
        <v>2088</v>
      </c>
      <c r="E136" s="265">
        <v>2860</v>
      </c>
      <c r="F136" s="265">
        <v>2828</v>
      </c>
      <c r="G136" s="265">
        <v>5774</v>
      </c>
      <c r="H136" s="34">
        <v>256</v>
      </c>
      <c r="I136" s="35">
        <v>5</v>
      </c>
    </row>
    <row r="137" spans="1:9" s="105" customFormat="1" ht="17.25" customHeight="1">
      <c r="A137" s="263" t="s">
        <v>321</v>
      </c>
      <c r="B137" s="264" t="s">
        <v>789</v>
      </c>
      <c r="C137" s="265">
        <v>701</v>
      </c>
      <c r="D137" s="265">
        <v>764</v>
      </c>
      <c r="E137" s="265">
        <v>875</v>
      </c>
      <c r="F137" s="265">
        <v>1691</v>
      </c>
      <c r="G137" s="265">
        <v>413</v>
      </c>
      <c r="H137" s="34">
        <v>35</v>
      </c>
      <c r="I137" s="35">
        <v>35</v>
      </c>
    </row>
    <row r="138" spans="1:9" s="105" customFormat="1" ht="17.25" customHeight="1">
      <c r="A138" s="263" t="s">
        <v>323</v>
      </c>
      <c r="B138" s="264" t="s">
        <v>790</v>
      </c>
      <c r="C138" s="265">
        <v>73</v>
      </c>
      <c r="D138" s="265">
        <v>130</v>
      </c>
      <c r="E138" s="265">
        <v>117</v>
      </c>
      <c r="F138" s="265">
        <v>4879</v>
      </c>
      <c r="G138" s="265">
        <v>179</v>
      </c>
      <c r="H138" s="34">
        <v>0</v>
      </c>
      <c r="I138" s="35">
        <v>69</v>
      </c>
    </row>
    <row r="139" spans="1:9" s="105" customFormat="1" ht="17.25" customHeight="1">
      <c r="A139" s="263" t="s">
        <v>325</v>
      </c>
      <c r="B139" s="264" t="s">
        <v>791</v>
      </c>
      <c r="C139" s="265">
        <v>4975</v>
      </c>
      <c r="D139" s="265">
        <v>4496</v>
      </c>
      <c r="E139" s="265">
        <v>6100</v>
      </c>
      <c r="F139" s="265">
        <v>8833</v>
      </c>
      <c r="G139" s="265">
        <v>7698</v>
      </c>
      <c r="H139" s="34">
        <v>717</v>
      </c>
      <c r="I139" s="35">
        <v>184</v>
      </c>
    </row>
    <row r="140" spans="1:9" s="105" customFormat="1" ht="17.25" customHeight="1">
      <c r="A140" s="263" t="s">
        <v>328</v>
      </c>
      <c r="B140" s="264" t="s">
        <v>792</v>
      </c>
      <c r="C140" s="265">
        <v>1205</v>
      </c>
      <c r="D140" s="265">
        <v>937</v>
      </c>
      <c r="E140" s="265">
        <v>1033</v>
      </c>
      <c r="F140" s="265">
        <v>876</v>
      </c>
      <c r="G140" s="265">
        <v>1271</v>
      </c>
      <c r="H140" s="34">
        <v>58</v>
      </c>
      <c r="I140" s="35">
        <v>122</v>
      </c>
    </row>
    <row r="141" spans="1:9" s="105" customFormat="1" ht="17.25" customHeight="1">
      <c r="A141" s="263" t="s">
        <v>330</v>
      </c>
      <c r="B141" s="264" t="s">
        <v>793</v>
      </c>
      <c r="C141" s="265">
        <v>29282</v>
      </c>
      <c r="D141" s="265">
        <v>25188</v>
      </c>
      <c r="E141" s="265">
        <v>22157</v>
      </c>
      <c r="F141" s="265">
        <v>27549</v>
      </c>
      <c r="G141" s="265">
        <v>23450</v>
      </c>
      <c r="H141" s="34">
        <v>2307</v>
      </c>
      <c r="I141" s="35">
        <v>2580</v>
      </c>
    </row>
    <row r="142" spans="1:9" s="105" customFormat="1" ht="17.25" customHeight="1">
      <c r="A142" s="263" t="s">
        <v>333</v>
      </c>
      <c r="B142" s="264" t="s">
        <v>794</v>
      </c>
      <c r="C142" s="265">
        <v>1164</v>
      </c>
      <c r="D142" s="265">
        <v>639</v>
      </c>
      <c r="E142" s="265">
        <v>540</v>
      </c>
      <c r="F142" s="265">
        <v>732</v>
      </c>
      <c r="G142" s="265">
        <v>787</v>
      </c>
      <c r="H142" s="34">
        <v>146</v>
      </c>
      <c r="I142" s="35">
        <v>95</v>
      </c>
    </row>
    <row r="143" spans="1:9" s="105" customFormat="1" ht="17.25" customHeight="1">
      <c r="A143" s="263">
        <v>1519</v>
      </c>
      <c r="B143" s="264" t="s">
        <v>336</v>
      </c>
      <c r="C143" s="265">
        <v>0</v>
      </c>
      <c r="D143" s="265">
        <v>0</v>
      </c>
      <c r="E143" s="265">
        <v>0</v>
      </c>
      <c r="F143" s="265">
        <v>0</v>
      </c>
      <c r="G143" s="265">
        <v>0</v>
      </c>
      <c r="H143" s="34">
        <v>0</v>
      </c>
      <c r="I143" s="35">
        <v>0</v>
      </c>
    </row>
    <row r="144" spans="1:9" s="105" customFormat="1" ht="17.25" customHeight="1">
      <c r="A144" s="263" t="s">
        <v>337</v>
      </c>
      <c r="B144" s="264" t="s">
        <v>795</v>
      </c>
      <c r="C144" s="265">
        <v>6</v>
      </c>
      <c r="D144" s="265">
        <v>20</v>
      </c>
      <c r="E144" s="265">
        <v>46</v>
      </c>
      <c r="F144" s="265">
        <v>938</v>
      </c>
      <c r="G144" s="265">
        <v>3449</v>
      </c>
      <c r="H144" s="34">
        <v>98</v>
      </c>
      <c r="I144" s="35">
        <v>36</v>
      </c>
    </row>
    <row r="145" spans="1:9" s="105" customFormat="1" ht="17.25" customHeight="1">
      <c r="A145" s="263" t="s">
        <v>339</v>
      </c>
      <c r="B145" s="264" t="s">
        <v>796</v>
      </c>
      <c r="C145" s="265">
        <v>2334</v>
      </c>
      <c r="D145" s="265">
        <v>1740</v>
      </c>
      <c r="E145" s="265">
        <v>2775</v>
      </c>
      <c r="F145" s="265">
        <v>3455</v>
      </c>
      <c r="G145" s="265">
        <v>3360</v>
      </c>
      <c r="H145" s="34">
        <v>374</v>
      </c>
      <c r="I145" s="35">
        <v>286</v>
      </c>
    </row>
    <row r="146" spans="1:9" s="105" customFormat="1" ht="17.25" customHeight="1">
      <c r="A146" s="263" t="s">
        <v>341</v>
      </c>
      <c r="B146" s="264" t="s">
        <v>797</v>
      </c>
      <c r="C146" s="265">
        <v>0</v>
      </c>
      <c r="D146" s="265">
        <v>0</v>
      </c>
      <c r="E146" s="265">
        <v>0</v>
      </c>
      <c r="F146" s="265">
        <v>0</v>
      </c>
      <c r="G146" s="265">
        <v>133</v>
      </c>
      <c r="H146" s="34">
        <v>0</v>
      </c>
      <c r="I146" s="35">
        <v>0</v>
      </c>
    </row>
    <row r="147" spans="1:9" s="105" customFormat="1" ht="17.25" customHeight="1">
      <c r="A147" s="263" t="s">
        <v>346</v>
      </c>
      <c r="B147" s="264" t="s">
        <v>798</v>
      </c>
      <c r="C147" s="265">
        <v>34293</v>
      </c>
      <c r="D147" s="265">
        <v>37159</v>
      </c>
      <c r="E147" s="265">
        <v>36243</v>
      </c>
      <c r="F147" s="265">
        <v>41472</v>
      </c>
      <c r="G147" s="265">
        <v>40193</v>
      </c>
      <c r="H147" s="34">
        <v>2741</v>
      </c>
      <c r="I147" s="35">
        <v>3611</v>
      </c>
    </row>
    <row r="148" spans="1:9" s="105" customFormat="1" ht="17.25" customHeight="1">
      <c r="A148" s="263" t="s">
        <v>348</v>
      </c>
      <c r="B148" s="264" t="s">
        <v>799</v>
      </c>
      <c r="C148" s="265">
        <v>28118</v>
      </c>
      <c r="D148" s="265">
        <v>35759</v>
      </c>
      <c r="E148" s="265">
        <v>34574</v>
      </c>
      <c r="F148" s="265">
        <v>30984</v>
      </c>
      <c r="G148" s="265">
        <v>26200</v>
      </c>
      <c r="H148" s="34">
        <v>1796</v>
      </c>
      <c r="I148" s="35">
        <v>2967</v>
      </c>
    </row>
    <row r="149" spans="1:9" s="105" customFormat="1" ht="17.25" customHeight="1">
      <c r="A149" s="263" t="s">
        <v>350</v>
      </c>
      <c r="B149" s="264" t="s">
        <v>800</v>
      </c>
      <c r="C149" s="265">
        <v>305</v>
      </c>
      <c r="D149" s="265">
        <v>386</v>
      </c>
      <c r="E149" s="265">
        <v>1222</v>
      </c>
      <c r="F149" s="265">
        <v>2979</v>
      </c>
      <c r="G149" s="265">
        <v>2188</v>
      </c>
      <c r="H149" s="34">
        <v>28</v>
      </c>
      <c r="I149" s="35">
        <v>0</v>
      </c>
    </row>
    <row r="150" spans="1:9" s="105" customFormat="1" ht="17.25" customHeight="1">
      <c r="A150" s="263" t="s">
        <v>352</v>
      </c>
      <c r="B150" s="264" t="s">
        <v>801</v>
      </c>
      <c r="C150" s="265">
        <v>758</v>
      </c>
      <c r="D150" s="265">
        <v>299</v>
      </c>
      <c r="E150" s="265">
        <v>240</v>
      </c>
      <c r="F150" s="265">
        <v>172</v>
      </c>
      <c r="G150" s="265">
        <v>297</v>
      </c>
      <c r="H150" s="34">
        <v>11</v>
      </c>
      <c r="I150" s="35">
        <v>9</v>
      </c>
    </row>
    <row r="151" spans="1:9" s="105" customFormat="1" ht="17.25" customHeight="1">
      <c r="A151" s="263" t="s">
        <v>354</v>
      </c>
      <c r="B151" s="264" t="s">
        <v>802</v>
      </c>
      <c r="C151" s="265">
        <v>2886</v>
      </c>
      <c r="D151" s="265">
        <v>2057</v>
      </c>
      <c r="E151" s="265">
        <v>2439</v>
      </c>
      <c r="F151" s="265">
        <v>1603</v>
      </c>
      <c r="G151" s="265">
        <v>3644</v>
      </c>
      <c r="H151" s="34">
        <v>442</v>
      </c>
      <c r="I151" s="35">
        <v>1</v>
      </c>
    </row>
    <row r="152" spans="1:9" s="105" customFormat="1" ht="17.25" customHeight="1">
      <c r="A152" s="263" t="s">
        <v>358</v>
      </c>
      <c r="B152" s="264" t="s">
        <v>803</v>
      </c>
      <c r="C152" s="265">
        <v>3293</v>
      </c>
      <c r="D152" s="265">
        <v>2973</v>
      </c>
      <c r="E152" s="265">
        <v>3970</v>
      </c>
      <c r="F152" s="265">
        <v>7746</v>
      </c>
      <c r="G152" s="265">
        <v>5662</v>
      </c>
      <c r="H152" s="34">
        <v>130</v>
      </c>
      <c r="I152" s="35">
        <v>211</v>
      </c>
    </row>
    <row r="153" spans="1:9" s="105" customFormat="1" ht="17.25" customHeight="1">
      <c r="A153" s="263" t="s">
        <v>360</v>
      </c>
      <c r="B153" s="264" t="s">
        <v>804</v>
      </c>
      <c r="C153" s="265">
        <v>19436</v>
      </c>
      <c r="D153" s="265">
        <v>23541</v>
      </c>
      <c r="E153" s="265">
        <v>23471</v>
      </c>
      <c r="F153" s="265">
        <v>29834</v>
      </c>
      <c r="G153" s="265">
        <v>27780</v>
      </c>
      <c r="H153" s="34">
        <v>1997</v>
      </c>
      <c r="I153" s="35">
        <v>1925</v>
      </c>
    </row>
    <row r="154" spans="1:9" s="105" customFormat="1" ht="17.25" customHeight="1">
      <c r="A154" s="263" t="s">
        <v>362</v>
      </c>
      <c r="B154" s="264" t="s">
        <v>805</v>
      </c>
      <c r="C154" s="265">
        <v>240</v>
      </c>
      <c r="D154" s="265">
        <v>298</v>
      </c>
      <c r="E154" s="265">
        <v>178</v>
      </c>
      <c r="F154" s="265">
        <v>333</v>
      </c>
      <c r="G154" s="265">
        <v>334</v>
      </c>
      <c r="H154" s="34">
        <v>5</v>
      </c>
      <c r="I154" s="35">
        <v>11</v>
      </c>
    </row>
    <row r="155" spans="1:9" s="105" customFormat="1" ht="17.25" customHeight="1">
      <c r="A155" s="263" t="s">
        <v>364</v>
      </c>
      <c r="B155" s="264" t="s">
        <v>806</v>
      </c>
      <c r="C155" s="265">
        <v>21890</v>
      </c>
      <c r="D155" s="265">
        <v>22142</v>
      </c>
      <c r="E155" s="265">
        <v>19386</v>
      </c>
      <c r="F155" s="265">
        <v>15959</v>
      </c>
      <c r="G155" s="265">
        <v>14059</v>
      </c>
      <c r="H155" s="34">
        <v>1128</v>
      </c>
      <c r="I155" s="35">
        <v>1529</v>
      </c>
    </row>
    <row r="156" spans="1:9" s="105" customFormat="1" ht="17.25" customHeight="1">
      <c r="A156" s="263" t="s">
        <v>368</v>
      </c>
      <c r="B156" s="264" t="s">
        <v>807</v>
      </c>
      <c r="C156" s="265">
        <v>337</v>
      </c>
      <c r="D156" s="265">
        <v>91</v>
      </c>
      <c r="E156" s="265">
        <v>161</v>
      </c>
      <c r="F156" s="265">
        <v>99</v>
      </c>
      <c r="G156" s="265">
        <v>77</v>
      </c>
      <c r="H156" s="34">
        <v>7</v>
      </c>
      <c r="I156" s="35">
        <v>5</v>
      </c>
    </row>
    <row r="157" spans="1:9" s="105" customFormat="1" ht="17.25" customHeight="1">
      <c r="A157" s="263" t="s">
        <v>370</v>
      </c>
      <c r="B157" s="264" t="s">
        <v>808</v>
      </c>
      <c r="C157" s="265">
        <v>59</v>
      </c>
      <c r="D157" s="265">
        <v>0</v>
      </c>
      <c r="E157" s="265">
        <v>0</v>
      </c>
      <c r="F157" s="265">
        <v>0</v>
      </c>
      <c r="G157" s="265">
        <v>0</v>
      </c>
      <c r="H157" s="34">
        <v>0</v>
      </c>
      <c r="I157" s="35">
        <v>0</v>
      </c>
    </row>
    <row r="158" spans="1:9" s="105" customFormat="1" ht="17.25" customHeight="1">
      <c r="A158" s="263" t="s">
        <v>372</v>
      </c>
      <c r="B158" s="264" t="s">
        <v>809</v>
      </c>
      <c r="C158" s="265">
        <v>40</v>
      </c>
      <c r="D158" s="265">
        <v>24</v>
      </c>
      <c r="E158" s="265">
        <v>2</v>
      </c>
      <c r="F158" s="265">
        <v>2</v>
      </c>
      <c r="G158" s="265">
        <v>3</v>
      </c>
      <c r="H158" s="34">
        <v>0</v>
      </c>
      <c r="I158" s="35">
        <v>0</v>
      </c>
    </row>
    <row r="159" spans="1:9" s="105" customFormat="1" ht="17.25" customHeight="1">
      <c r="A159" s="263" t="s">
        <v>374</v>
      </c>
      <c r="B159" s="264" t="s">
        <v>810</v>
      </c>
      <c r="C159" s="265">
        <v>43</v>
      </c>
      <c r="D159" s="265">
        <v>14</v>
      </c>
      <c r="E159" s="265">
        <v>19</v>
      </c>
      <c r="F159" s="265">
        <v>17</v>
      </c>
      <c r="G159" s="265">
        <v>5</v>
      </c>
      <c r="H159" s="34">
        <v>1</v>
      </c>
      <c r="I159" s="35">
        <v>0</v>
      </c>
    </row>
    <row r="160" spans="1:9" s="105" customFormat="1" ht="17.25" customHeight="1">
      <c r="A160" s="263" t="s">
        <v>376</v>
      </c>
      <c r="B160" s="264" t="s">
        <v>811</v>
      </c>
      <c r="C160" s="265">
        <v>2740</v>
      </c>
      <c r="D160" s="265">
        <v>2528</v>
      </c>
      <c r="E160" s="265">
        <v>2617</v>
      </c>
      <c r="F160" s="265">
        <v>3082</v>
      </c>
      <c r="G160" s="265">
        <v>3520</v>
      </c>
      <c r="H160" s="34">
        <v>301</v>
      </c>
      <c r="I160" s="35">
        <v>504</v>
      </c>
    </row>
    <row r="161" spans="1:9" s="105" customFormat="1" ht="17.25" customHeight="1">
      <c r="A161" s="263" t="s">
        <v>378</v>
      </c>
      <c r="B161" s="264" t="s">
        <v>812</v>
      </c>
      <c r="C161" s="265">
        <v>92225</v>
      </c>
      <c r="D161" s="265">
        <v>90639</v>
      </c>
      <c r="E161" s="265">
        <v>80896</v>
      </c>
      <c r="F161" s="265">
        <v>95600</v>
      </c>
      <c r="G161" s="265">
        <v>85528</v>
      </c>
      <c r="H161" s="34">
        <v>10341</v>
      </c>
      <c r="I161" s="35">
        <v>7468</v>
      </c>
    </row>
    <row r="162" spans="1:9" s="105" customFormat="1" ht="17.25" customHeight="1">
      <c r="A162" s="263" t="s">
        <v>383</v>
      </c>
      <c r="B162" s="264" t="s">
        <v>813</v>
      </c>
      <c r="C162" s="265">
        <v>26301</v>
      </c>
      <c r="D162" s="265">
        <v>25523</v>
      </c>
      <c r="E162" s="265">
        <v>26887</v>
      </c>
      <c r="F162" s="265">
        <v>29982</v>
      </c>
      <c r="G162" s="265">
        <v>34097</v>
      </c>
      <c r="H162" s="34">
        <v>2034</v>
      </c>
      <c r="I162" s="35">
        <v>2171</v>
      </c>
    </row>
    <row r="163" spans="1:9" s="105" customFormat="1" ht="17.25" customHeight="1">
      <c r="A163" s="263" t="s">
        <v>385</v>
      </c>
      <c r="B163" s="264" t="s">
        <v>814</v>
      </c>
      <c r="C163" s="265">
        <v>1362</v>
      </c>
      <c r="D163" s="265">
        <v>1252</v>
      </c>
      <c r="E163" s="265">
        <v>1475</v>
      </c>
      <c r="F163" s="265">
        <v>1758</v>
      </c>
      <c r="G163" s="265">
        <v>1279</v>
      </c>
      <c r="H163" s="34">
        <v>84</v>
      </c>
      <c r="I163" s="35">
        <v>44</v>
      </c>
    </row>
    <row r="164" spans="1:9" s="105" customFormat="1" ht="17.25" customHeight="1">
      <c r="A164" s="263" t="s">
        <v>387</v>
      </c>
      <c r="B164" s="264" t="s">
        <v>815</v>
      </c>
      <c r="C164" s="265">
        <v>4</v>
      </c>
      <c r="D164" s="265">
        <v>6</v>
      </c>
      <c r="E164" s="265">
        <v>5</v>
      </c>
      <c r="F164" s="265">
        <v>6</v>
      </c>
      <c r="G164" s="265">
        <v>4</v>
      </c>
      <c r="H164" s="34">
        <v>0</v>
      </c>
      <c r="I164" s="35">
        <v>0</v>
      </c>
    </row>
    <row r="165" spans="1:9" s="105" customFormat="1" ht="17.25" customHeight="1">
      <c r="A165" s="263" t="s">
        <v>389</v>
      </c>
      <c r="B165" s="264" t="s">
        <v>816</v>
      </c>
      <c r="C165" s="265">
        <v>10921</v>
      </c>
      <c r="D165" s="265">
        <v>10530</v>
      </c>
      <c r="E165" s="265">
        <v>14016</v>
      </c>
      <c r="F165" s="265">
        <v>15339</v>
      </c>
      <c r="G165" s="265">
        <v>14055</v>
      </c>
      <c r="H165" s="34">
        <v>1409</v>
      </c>
      <c r="I165" s="35">
        <v>1175</v>
      </c>
    </row>
    <row r="166" spans="1:9" s="105" customFormat="1" ht="17.25" customHeight="1">
      <c r="A166" s="263" t="s">
        <v>391</v>
      </c>
      <c r="B166" s="264" t="s">
        <v>817</v>
      </c>
      <c r="C166" s="265">
        <v>55558</v>
      </c>
      <c r="D166" s="265">
        <v>53623</v>
      </c>
      <c r="E166" s="265">
        <v>56766</v>
      </c>
      <c r="F166" s="265">
        <v>65612</v>
      </c>
      <c r="G166" s="265">
        <v>61895</v>
      </c>
      <c r="H166" s="34">
        <v>5057</v>
      </c>
      <c r="I166" s="35">
        <v>5268</v>
      </c>
    </row>
    <row r="167" spans="1:9" s="105" customFormat="1" ht="17.25" customHeight="1">
      <c r="A167" s="263" t="s">
        <v>395</v>
      </c>
      <c r="B167" s="264" t="s">
        <v>818</v>
      </c>
      <c r="C167" s="265">
        <v>2109</v>
      </c>
      <c r="D167" s="265">
        <v>2046</v>
      </c>
      <c r="E167" s="265">
        <v>2266</v>
      </c>
      <c r="F167" s="265">
        <v>2480</v>
      </c>
      <c r="G167" s="265">
        <v>2209</v>
      </c>
      <c r="H167" s="34">
        <v>144</v>
      </c>
      <c r="I167" s="35">
        <v>137</v>
      </c>
    </row>
    <row r="168" spans="1:9" s="105" customFormat="1" ht="17.25" customHeight="1">
      <c r="A168" s="263" t="s">
        <v>397</v>
      </c>
      <c r="B168" s="264" t="s">
        <v>819</v>
      </c>
      <c r="C168" s="265">
        <v>13716</v>
      </c>
      <c r="D168" s="265">
        <v>13946</v>
      </c>
      <c r="E168" s="265">
        <v>12375</v>
      </c>
      <c r="F168" s="265">
        <v>17532</v>
      </c>
      <c r="G168" s="265">
        <v>18236</v>
      </c>
      <c r="H168" s="34">
        <v>876</v>
      </c>
      <c r="I168" s="35">
        <v>903</v>
      </c>
    </row>
    <row r="169" spans="1:9" s="105" customFormat="1" ht="17.25" customHeight="1">
      <c r="A169" s="263" t="s">
        <v>399</v>
      </c>
      <c r="B169" s="264" t="s">
        <v>820</v>
      </c>
      <c r="C169" s="265">
        <v>2</v>
      </c>
      <c r="D169" s="265">
        <v>4</v>
      </c>
      <c r="E169" s="265">
        <v>3</v>
      </c>
      <c r="F169" s="265">
        <v>4</v>
      </c>
      <c r="G169" s="265">
        <v>9</v>
      </c>
      <c r="H169" s="34">
        <v>0</v>
      </c>
      <c r="I169" s="35">
        <v>0</v>
      </c>
    </row>
    <row r="170" spans="1:9" s="105" customFormat="1" ht="17.25" customHeight="1">
      <c r="A170" s="263" t="s">
        <v>401</v>
      </c>
      <c r="B170" s="264" t="s">
        <v>821</v>
      </c>
      <c r="C170" s="265">
        <v>110206</v>
      </c>
      <c r="D170" s="265">
        <v>118093</v>
      </c>
      <c r="E170" s="265">
        <v>116932</v>
      </c>
      <c r="F170" s="265">
        <v>117725</v>
      </c>
      <c r="G170" s="265">
        <v>140614</v>
      </c>
      <c r="H170" s="34">
        <v>10803</v>
      </c>
      <c r="I170" s="35">
        <v>13890</v>
      </c>
    </row>
    <row r="171" spans="1:9" s="105" customFormat="1" ht="17.25" customHeight="1">
      <c r="A171" s="263" t="s">
        <v>403</v>
      </c>
      <c r="B171" s="264" t="s">
        <v>822</v>
      </c>
      <c r="C171" s="265">
        <v>17993</v>
      </c>
      <c r="D171" s="265">
        <v>17826</v>
      </c>
      <c r="E171" s="265">
        <v>14472</v>
      </c>
      <c r="F171" s="265">
        <v>19558</v>
      </c>
      <c r="G171" s="265">
        <v>20401</v>
      </c>
      <c r="H171" s="34">
        <v>653</v>
      </c>
      <c r="I171" s="35">
        <v>771</v>
      </c>
    </row>
    <row r="172" spans="1:9" s="105" customFormat="1" ht="17.25" customHeight="1">
      <c r="A172" s="263" t="s">
        <v>405</v>
      </c>
      <c r="B172" s="264" t="s">
        <v>823</v>
      </c>
      <c r="C172" s="265">
        <v>48</v>
      </c>
      <c r="D172" s="265">
        <v>23</v>
      </c>
      <c r="E172" s="265">
        <v>22</v>
      </c>
      <c r="F172" s="265">
        <v>50</v>
      </c>
      <c r="G172" s="265">
        <v>33</v>
      </c>
      <c r="H172" s="34">
        <v>4</v>
      </c>
      <c r="I172" s="35">
        <v>2</v>
      </c>
    </row>
    <row r="173" spans="1:9" s="105" customFormat="1" ht="17.25" customHeight="1">
      <c r="A173" s="263" t="s">
        <v>407</v>
      </c>
      <c r="B173" s="264" t="s">
        <v>824</v>
      </c>
      <c r="C173" s="265">
        <v>4876</v>
      </c>
      <c r="D173" s="265">
        <v>3921</v>
      </c>
      <c r="E173" s="265">
        <v>3809</v>
      </c>
      <c r="F173" s="265">
        <v>5321</v>
      </c>
      <c r="G173" s="265">
        <v>4149</v>
      </c>
      <c r="H173" s="34">
        <v>460</v>
      </c>
      <c r="I173" s="35">
        <v>303</v>
      </c>
    </row>
    <row r="174" spans="1:9" s="105" customFormat="1" ht="17.25" customHeight="1">
      <c r="A174" s="263" t="s">
        <v>409</v>
      </c>
      <c r="B174" s="264" t="s">
        <v>825</v>
      </c>
      <c r="C174" s="265">
        <v>54601</v>
      </c>
      <c r="D174" s="265">
        <v>55947</v>
      </c>
      <c r="E174" s="265">
        <v>57295</v>
      </c>
      <c r="F174" s="265">
        <v>72612</v>
      </c>
      <c r="G174" s="265">
        <v>78647</v>
      </c>
      <c r="H174" s="34">
        <v>8774</v>
      </c>
      <c r="I174" s="35">
        <v>6781</v>
      </c>
    </row>
    <row r="175" spans="1:9" s="105" customFormat="1" ht="17.25" customHeight="1">
      <c r="A175" s="263" t="s">
        <v>411</v>
      </c>
      <c r="B175" s="264" t="s">
        <v>826</v>
      </c>
      <c r="C175" s="265">
        <v>64988</v>
      </c>
      <c r="D175" s="265">
        <v>61352</v>
      </c>
      <c r="E175" s="265">
        <v>53495</v>
      </c>
      <c r="F175" s="265">
        <v>45656</v>
      </c>
      <c r="G175" s="265">
        <v>38956</v>
      </c>
      <c r="H175" s="34">
        <v>2913</v>
      </c>
      <c r="I175" s="35">
        <v>2132</v>
      </c>
    </row>
    <row r="176" spans="1:9" s="105" customFormat="1" ht="17.25" customHeight="1">
      <c r="A176" s="263" t="s">
        <v>415</v>
      </c>
      <c r="B176" s="264" t="s">
        <v>827</v>
      </c>
      <c r="C176" s="265">
        <v>26237</v>
      </c>
      <c r="D176" s="265">
        <v>24423</v>
      </c>
      <c r="E176" s="265">
        <v>27439</v>
      </c>
      <c r="F176" s="265">
        <v>35178</v>
      </c>
      <c r="G176" s="265">
        <v>29732</v>
      </c>
      <c r="H176" s="34">
        <v>2118</v>
      </c>
      <c r="I176" s="35">
        <v>2842</v>
      </c>
    </row>
    <row r="177" spans="1:9" s="105" customFormat="1" ht="17.25" customHeight="1">
      <c r="A177" s="263" t="s">
        <v>417</v>
      </c>
      <c r="B177" s="264" t="s">
        <v>828</v>
      </c>
      <c r="C177" s="265">
        <v>6459</v>
      </c>
      <c r="D177" s="265">
        <v>7685</v>
      </c>
      <c r="E177" s="265">
        <v>8748</v>
      </c>
      <c r="F177" s="265">
        <v>12885</v>
      </c>
      <c r="G177" s="265">
        <v>14283</v>
      </c>
      <c r="H177" s="34">
        <v>670</v>
      </c>
      <c r="I177" s="35">
        <v>338</v>
      </c>
    </row>
    <row r="178" spans="1:9" s="105" customFormat="1" ht="17.25" customHeight="1">
      <c r="A178" s="263" t="s">
        <v>419</v>
      </c>
      <c r="B178" s="264" t="s">
        <v>829</v>
      </c>
      <c r="C178" s="265">
        <v>34097</v>
      </c>
      <c r="D178" s="265">
        <v>35704</v>
      </c>
      <c r="E178" s="265">
        <v>37965</v>
      </c>
      <c r="F178" s="265">
        <v>46861</v>
      </c>
      <c r="G178" s="265">
        <v>45331</v>
      </c>
      <c r="H178" s="34">
        <v>3400</v>
      </c>
      <c r="I178" s="35">
        <v>2789</v>
      </c>
    </row>
    <row r="179" spans="1:9" s="105" customFormat="1" ht="17.25" customHeight="1">
      <c r="A179" s="263" t="s">
        <v>421</v>
      </c>
      <c r="B179" s="264" t="s">
        <v>830</v>
      </c>
      <c r="C179" s="265">
        <v>4837</v>
      </c>
      <c r="D179" s="265">
        <v>3155</v>
      </c>
      <c r="E179" s="265">
        <v>3451</v>
      </c>
      <c r="F179" s="265">
        <v>3231</v>
      </c>
      <c r="G179" s="265">
        <v>4512</v>
      </c>
      <c r="H179" s="34">
        <v>333</v>
      </c>
      <c r="I179" s="35">
        <v>98</v>
      </c>
    </row>
    <row r="180" spans="1:9" s="105" customFormat="1" ht="17.25" customHeight="1">
      <c r="A180" s="263" t="s">
        <v>423</v>
      </c>
      <c r="B180" s="264" t="s">
        <v>831</v>
      </c>
      <c r="C180" s="265">
        <v>5833</v>
      </c>
      <c r="D180" s="265">
        <v>8204</v>
      </c>
      <c r="E180" s="265">
        <v>14940</v>
      </c>
      <c r="F180" s="265">
        <v>19315</v>
      </c>
      <c r="G180" s="265">
        <v>19479</v>
      </c>
      <c r="H180" s="34">
        <v>995</v>
      </c>
      <c r="I180" s="35">
        <v>1324</v>
      </c>
    </row>
    <row r="181" spans="1:9" s="105" customFormat="1" ht="17.25" customHeight="1">
      <c r="A181" s="263" t="s">
        <v>425</v>
      </c>
      <c r="B181" s="264" t="s">
        <v>832</v>
      </c>
      <c r="C181" s="265">
        <v>805034</v>
      </c>
      <c r="D181" s="265">
        <v>1020076</v>
      </c>
      <c r="E181" s="265">
        <v>1111633</v>
      </c>
      <c r="F181" s="265">
        <v>1245877</v>
      </c>
      <c r="G181" s="265">
        <v>1196900</v>
      </c>
      <c r="H181" s="34">
        <v>100117</v>
      </c>
      <c r="I181" s="35">
        <v>112313</v>
      </c>
    </row>
    <row r="182" spans="1:9" s="105" customFormat="1" ht="17.25" customHeight="1">
      <c r="A182" s="263" t="s">
        <v>429</v>
      </c>
      <c r="B182" s="264" t="s">
        <v>833</v>
      </c>
      <c r="C182" s="265">
        <v>393</v>
      </c>
      <c r="D182" s="265">
        <v>264</v>
      </c>
      <c r="E182" s="265">
        <v>167</v>
      </c>
      <c r="F182" s="265">
        <v>106</v>
      </c>
      <c r="G182" s="265">
        <v>196</v>
      </c>
      <c r="H182" s="34">
        <v>3</v>
      </c>
      <c r="I182" s="35">
        <v>6</v>
      </c>
    </row>
    <row r="183" spans="1:9" s="105" customFormat="1" ht="17.25" customHeight="1">
      <c r="A183" s="263" t="s">
        <v>431</v>
      </c>
      <c r="B183" s="264" t="s">
        <v>834</v>
      </c>
      <c r="C183" s="265">
        <v>23800</v>
      </c>
      <c r="D183" s="265">
        <v>20942</v>
      </c>
      <c r="E183" s="265">
        <v>19376</v>
      </c>
      <c r="F183" s="265">
        <v>22941</v>
      </c>
      <c r="G183" s="265">
        <v>21020</v>
      </c>
      <c r="H183" s="34">
        <v>1438</v>
      </c>
      <c r="I183" s="35">
        <v>1362</v>
      </c>
    </row>
    <row r="184" spans="1:9" s="105" customFormat="1" ht="17.25" customHeight="1">
      <c r="A184" s="263" t="s">
        <v>433</v>
      </c>
      <c r="B184" s="264" t="s">
        <v>835</v>
      </c>
      <c r="C184" s="265">
        <v>34569</v>
      </c>
      <c r="D184" s="265">
        <v>33942</v>
      </c>
      <c r="E184" s="265">
        <v>34890</v>
      </c>
      <c r="F184" s="265">
        <v>18453</v>
      </c>
      <c r="G184" s="265">
        <v>12843</v>
      </c>
      <c r="H184" s="34">
        <v>1603</v>
      </c>
      <c r="I184" s="35">
        <v>1201</v>
      </c>
    </row>
    <row r="185" spans="1:9" s="105" customFormat="1" ht="17.25" customHeight="1">
      <c r="A185" s="263" t="s">
        <v>435</v>
      </c>
      <c r="B185" s="264" t="s">
        <v>836</v>
      </c>
      <c r="C185" s="265">
        <v>30399</v>
      </c>
      <c r="D185" s="265">
        <v>33934</v>
      </c>
      <c r="E185" s="265">
        <v>56025</v>
      </c>
      <c r="F185" s="265">
        <v>90666</v>
      </c>
      <c r="G185" s="265">
        <v>102670</v>
      </c>
      <c r="H185" s="34">
        <v>9107</v>
      </c>
      <c r="I185" s="35">
        <v>8878</v>
      </c>
    </row>
    <row r="186" spans="1:9" s="105" customFormat="1" ht="17.25" customHeight="1">
      <c r="A186" s="263" t="s">
        <v>437</v>
      </c>
      <c r="B186" s="264" t="s">
        <v>837</v>
      </c>
      <c r="C186" s="265">
        <v>710</v>
      </c>
      <c r="D186" s="265">
        <v>1117</v>
      </c>
      <c r="E186" s="265">
        <v>833</v>
      </c>
      <c r="F186" s="265">
        <v>798</v>
      </c>
      <c r="G186" s="265">
        <v>818</v>
      </c>
      <c r="H186" s="34">
        <v>73</v>
      </c>
      <c r="I186" s="35">
        <v>67</v>
      </c>
    </row>
    <row r="187" spans="1:9" s="105" customFormat="1" ht="17.25" customHeight="1">
      <c r="A187" s="263" t="s">
        <v>439</v>
      </c>
      <c r="B187" s="264" t="s">
        <v>838</v>
      </c>
      <c r="C187" s="265">
        <v>2664</v>
      </c>
      <c r="D187" s="265">
        <v>1746</v>
      </c>
      <c r="E187" s="265">
        <v>1580</v>
      </c>
      <c r="F187" s="265">
        <v>1842</v>
      </c>
      <c r="G187" s="265">
        <v>3567</v>
      </c>
      <c r="H187" s="34">
        <v>273</v>
      </c>
      <c r="I187" s="35">
        <v>545</v>
      </c>
    </row>
    <row r="188" spans="1:9" s="105" customFormat="1" ht="17.25" customHeight="1">
      <c r="A188" s="263" t="s">
        <v>441</v>
      </c>
      <c r="B188" s="264" t="s">
        <v>839</v>
      </c>
      <c r="C188" s="265">
        <v>118360</v>
      </c>
      <c r="D188" s="265">
        <v>118218</v>
      </c>
      <c r="E188" s="265">
        <v>147712</v>
      </c>
      <c r="F188" s="265">
        <v>186619</v>
      </c>
      <c r="G188" s="265">
        <v>261153</v>
      </c>
      <c r="H188" s="34">
        <v>22766</v>
      </c>
      <c r="I188" s="35">
        <v>19469</v>
      </c>
    </row>
    <row r="189" spans="1:9" s="105" customFormat="1" ht="17.25" customHeight="1">
      <c r="A189" s="263" t="s">
        <v>443</v>
      </c>
      <c r="B189" s="264" t="s">
        <v>840</v>
      </c>
      <c r="C189" s="265">
        <v>11902</v>
      </c>
      <c r="D189" s="265">
        <v>13352</v>
      </c>
      <c r="E189" s="265">
        <v>9222</v>
      </c>
      <c r="F189" s="265">
        <v>13511</v>
      </c>
      <c r="G189" s="265">
        <v>27857</v>
      </c>
      <c r="H189" s="34">
        <v>2119</v>
      </c>
      <c r="I189" s="35">
        <v>3548</v>
      </c>
    </row>
    <row r="190" spans="1:9" s="105" customFormat="1" ht="17.25" customHeight="1">
      <c r="A190" s="263" t="s">
        <v>445</v>
      </c>
      <c r="B190" s="264" t="s">
        <v>841</v>
      </c>
      <c r="C190" s="265">
        <v>1108</v>
      </c>
      <c r="D190" s="265">
        <v>1797</v>
      </c>
      <c r="E190" s="265">
        <v>3534</v>
      </c>
      <c r="F190" s="265">
        <v>3917</v>
      </c>
      <c r="G190" s="265">
        <v>4256</v>
      </c>
      <c r="H190" s="34">
        <v>358</v>
      </c>
      <c r="I190" s="35">
        <v>166</v>
      </c>
    </row>
    <row r="191" spans="1:9" s="105" customFormat="1" ht="17.25" customHeight="1">
      <c r="A191" s="263" t="s">
        <v>449</v>
      </c>
      <c r="B191" s="264" t="s">
        <v>842</v>
      </c>
      <c r="C191" s="265">
        <v>8475</v>
      </c>
      <c r="D191" s="265">
        <v>6389</v>
      </c>
      <c r="E191" s="265">
        <v>7391</v>
      </c>
      <c r="F191" s="265">
        <v>10682</v>
      </c>
      <c r="G191" s="265">
        <v>7251</v>
      </c>
      <c r="H191" s="34">
        <v>1848</v>
      </c>
      <c r="I191" s="35">
        <v>166</v>
      </c>
    </row>
    <row r="192" spans="1:9" s="105" customFormat="1" ht="17.25" customHeight="1">
      <c r="A192" s="263" t="s">
        <v>451</v>
      </c>
      <c r="B192" s="264" t="s">
        <v>843</v>
      </c>
      <c r="C192" s="265">
        <v>164</v>
      </c>
      <c r="D192" s="265">
        <v>5</v>
      </c>
      <c r="E192" s="265">
        <v>131</v>
      </c>
      <c r="F192" s="265">
        <v>179</v>
      </c>
      <c r="G192" s="265">
        <v>155</v>
      </c>
      <c r="H192" s="34">
        <v>0</v>
      </c>
      <c r="I192" s="35">
        <v>3</v>
      </c>
    </row>
    <row r="193" spans="1:9" s="105" customFormat="1" ht="17.25" customHeight="1">
      <c r="A193" s="263" t="s">
        <v>453</v>
      </c>
      <c r="B193" s="264" t="s">
        <v>844</v>
      </c>
      <c r="C193" s="265">
        <v>246024</v>
      </c>
      <c r="D193" s="265">
        <v>251468</v>
      </c>
      <c r="E193" s="265">
        <v>253388</v>
      </c>
      <c r="F193" s="265">
        <v>313963</v>
      </c>
      <c r="G193" s="265">
        <v>392121</v>
      </c>
      <c r="H193" s="34">
        <v>22433</v>
      </c>
      <c r="I193" s="35">
        <v>34359</v>
      </c>
    </row>
    <row r="194" spans="1:9" s="105" customFormat="1" ht="17.25" customHeight="1">
      <c r="A194" s="263" t="s">
        <v>455</v>
      </c>
      <c r="B194" s="264" t="s">
        <v>845</v>
      </c>
      <c r="C194" s="265">
        <v>7160</v>
      </c>
      <c r="D194" s="265">
        <v>23767</v>
      </c>
      <c r="E194" s="265">
        <v>9515</v>
      </c>
      <c r="F194" s="265">
        <v>9317</v>
      </c>
      <c r="G194" s="265">
        <v>11329</v>
      </c>
      <c r="H194" s="34">
        <v>1347</v>
      </c>
      <c r="I194" s="35">
        <v>307</v>
      </c>
    </row>
    <row r="195" spans="1:9" s="105" customFormat="1" ht="17.25" customHeight="1">
      <c r="A195" s="263">
        <v>2305</v>
      </c>
      <c r="B195" s="264" t="s">
        <v>458</v>
      </c>
      <c r="C195" s="265">
        <v>0</v>
      </c>
      <c r="D195" s="265">
        <v>0</v>
      </c>
      <c r="E195" s="265">
        <v>0</v>
      </c>
      <c r="F195" s="265">
        <v>0</v>
      </c>
      <c r="G195" s="265">
        <v>0</v>
      </c>
      <c r="H195" s="34">
        <v>0</v>
      </c>
      <c r="I195" s="35">
        <v>0</v>
      </c>
    </row>
    <row r="196" spans="1:9" s="105" customFormat="1" ht="17.25" customHeight="1">
      <c r="A196" s="263" t="s">
        <v>459</v>
      </c>
      <c r="B196" s="264" t="s">
        <v>847</v>
      </c>
      <c r="C196" s="265">
        <v>1174</v>
      </c>
      <c r="D196" s="265">
        <v>3968</v>
      </c>
      <c r="E196" s="265">
        <v>5004</v>
      </c>
      <c r="F196" s="265">
        <v>6454</v>
      </c>
      <c r="G196" s="265">
        <v>8257</v>
      </c>
      <c r="H196" s="34">
        <v>940</v>
      </c>
      <c r="I196" s="35">
        <v>742</v>
      </c>
    </row>
    <row r="197" spans="1:9" s="105" customFormat="1" ht="17.25" customHeight="1">
      <c r="A197" s="263" t="s">
        <v>461</v>
      </c>
      <c r="B197" s="264" t="s">
        <v>910</v>
      </c>
      <c r="C197" s="265">
        <v>0</v>
      </c>
      <c r="D197" s="265">
        <v>0</v>
      </c>
      <c r="E197" s="265">
        <v>0</v>
      </c>
      <c r="F197" s="265">
        <v>0</v>
      </c>
      <c r="G197" s="265">
        <v>0</v>
      </c>
      <c r="H197" s="34">
        <v>0</v>
      </c>
      <c r="I197" s="35">
        <v>0</v>
      </c>
    </row>
    <row r="198" spans="1:9" s="105" customFormat="1" ht="17.25" customHeight="1">
      <c r="A198" s="263">
        <v>2308</v>
      </c>
      <c r="B198" s="264" t="s">
        <v>849</v>
      </c>
      <c r="C198" s="265">
        <v>1978</v>
      </c>
      <c r="D198" s="265">
        <v>1285</v>
      </c>
      <c r="E198" s="265">
        <v>1071</v>
      </c>
      <c r="F198" s="265">
        <v>3264</v>
      </c>
      <c r="G198" s="265">
        <v>3387</v>
      </c>
      <c r="H198" s="34">
        <v>289</v>
      </c>
      <c r="I198" s="35">
        <v>177</v>
      </c>
    </row>
    <row r="199" spans="1:9" s="105" customFormat="1" ht="17.25" customHeight="1">
      <c r="A199" s="263" t="s">
        <v>465</v>
      </c>
      <c r="B199" s="264" t="s">
        <v>850</v>
      </c>
      <c r="C199" s="265">
        <v>150823</v>
      </c>
      <c r="D199" s="265">
        <v>171852</v>
      </c>
      <c r="E199" s="265">
        <v>203918</v>
      </c>
      <c r="F199" s="265">
        <v>208182</v>
      </c>
      <c r="G199" s="265">
        <v>213320</v>
      </c>
      <c r="H199" s="34">
        <v>13681</v>
      </c>
      <c r="I199" s="35">
        <v>12944</v>
      </c>
    </row>
    <row r="200" spans="1:9" s="105" customFormat="1" ht="17.25" customHeight="1">
      <c r="A200" s="263" t="s">
        <v>469</v>
      </c>
      <c r="B200" s="264" t="s">
        <v>851</v>
      </c>
      <c r="C200" s="265">
        <v>31466</v>
      </c>
      <c r="D200" s="265">
        <v>26007</v>
      </c>
      <c r="E200" s="265">
        <v>30843</v>
      </c>
      <c r="F200" s="265">
        <v>28474</v>
      </c>
      <c r="G200" s="265">
        <v>25823</v>
      </c>
      <c r="H200" s="34">
        <v>1606</v>
      </c>
      <c r="I200" s="35">
        <v>1337</v>
      </c>
    </row>
    <row r="201" spans="1:9" s="105" customFormat="1" ht="17.25" customHeight="1">
      <c r="A201" s="263" t="s">
        <v>471</v>
      </c>
      <c r="B201" s="264" t="s">
        <v>852</v>
      </c>
      <c r="C201" s="265">
        <v>94</v>
      </c>
      <c r="D201" s="265">
        <v>82</v>
      </c>
      <c r="E201" s="265">
        <v>96</v>
      </c>
      <c r="F201" s="265">
        <v>83</v>
      </c>
      <c r="G201" s="265">
        <v>173</v>
      </c>
      <c r="H201" s="34">
        <v>4</v>
      </c>
      <c r="I201" s="35">
        <v>23</v>
      </c>
    </row>
    <row r="202" spans="1:9" s="105" customFormat="1" ht="17.25" customHeight="1">
      <c r="A202" s="263" t="s">
        <v>473</v>
      </c>
      <c r="B202" s="264" t="s">
        <v>853</v>
      </c>
      <c r="C202" s="265">
        <v>3235</v>
      </c>
      <c r="D202" s="265">
        <v>9978</v>
      </c>
      <c r="E202" s="265">
        <v>9487</v>
      </c>
      <c r="F202" s="265">
        <v>4997</v>
      </c>
      <c r="G202" s="265">
        <v>5267</v>
      </c>
      <c r="H202" s="34">
        <v>473</v>
      </c>
      <c r="I202" s="35">
        <v>392</v>
      </c>
    </row>
    <row r="203" spans="1:9" s="105" customFormat="1" ht="17.25" customHeight="1">
      <c r="A203" s="263" t="s">
        <v>911</v>
      </c>
      <c r="B203" s="264" t="s">
        <v>912</v>
      </c>
      <c r="C203" s="265">
        <v>0</v>
      </c>
      <c r="D203" s="265">
        <v>0</v>
      </c>
      <c r="E203" s="265">
        <v>0</v>
      </c>
      <c r="F203" s="265">
        <v>0</v>
      </c>
      <c r="G203" s="265">
        <v>0</v>
      </c>
      <c r="H203" s="34">
        <v>0</v>
      </c>
      <c r="I203" s="35">
        <v>0</v>
      </c>
    </row>
    <row r="204" spans="1:9" s="105" customFormat="1" ht="17.25" customHeight="1">
      <c r="A204" s="263" t="s">
        <v>477</v>
      </c>
      <c r="B204" s="264" t="s">
        <v>854</v>
      </c>
      <c r="C204" s="265">
        <v>6750</v>
      </c>
      <c r="D204" s="265">
        <v>7802</v>
      </c>
      <c r="E204" s="265">
        <v>9547</v>
      </c>
      <c r="F204" s="265">
        <v>8704</v>
      </c>
      <c r="G204" s="265">
        <v>10373</v>
      </c>
      <c r="H204" s="34">
        <v>843</v>
      </c>
      <c r="I204" s="35">
        <v>409</v>
      </c>
    </row>
    <row r="205" spans="1:9" s="105" customFormat="1" ht="17.25" customHeight="1">
      <c r="A205" s="263" t="s">
        <v>855</v>
      </c>
      <c r="B205" s="264" t="s">
        <v>856</v>
      </c>
      <c r="C205" s="265">
        <v>2093</v>
      </c>
      <c r="D205" s="265">
        <v>1991</v>
      </c>
      <c r="E205" s="265">
        <v>4286</v>
      </c>
      <c r="F205" s="265">
        <v>6145</v>
      </c>
      <c r="G205" s="265">
        <v>13311</v>
      </c>
      <c r="H205" s="34">
        <v>1042</v>
      </c>
      <c r="I205" s="35">
        <v>6</v>
      </c>
    </row>
    <row r="206" spans="1:9" s="105" customFormat="1" ht="17.25" customHeight="1">
      <c r="A206" s="263" t="s">
        <v>857</v>
      </c>
      <c r="B206" s="264" t="s">
        <v>858</v>
      </c>
      <c r="C206" s="265">
        <v>6431</v>
      </c>
      <c r="D206" s="265">
        <v>6926</v>
      </c>
      <c r="E206" s="265">
        <v>8951</v>
      </c>
      <c r="F206" s="265">
        <v>8940</v>
      </c>
      <c r="G206" s="265">
        <v>11367</v>
      </c>
      <c r="H206" s="34">
        <v>380</v>
      </c>
      <c r="I206" s="35">
        <v>847</v>
      </c>
    </row>
    <row r="207" spans="1:9" s="105" customFormat="1" ht="17.25" customHeight="1">
      <c r="A207" s="263" t="s">
        <v>859</v>
      </c>
      <c r="B207" s="264" t="s">
        <v>860</v>
      </c>
      <c r="C207" s="265">
        <v>0</v>
      </c>
      <c r="D207" s="265">
        <v>5</v>
      </c>
      <c r="E207" s="265">
        <v>0</v>
      </c>
      <c r="F207" s="265">
        <v>0</v>
      </c>
      <c r="G207" s="265">
        <v>31</v>
      </c>
      <c r="H207" s="34">
        <v>0</v>
      </c>
      <c r="I207" s="35">
        <v>0</v>
      </c>
    </row>
    <row r="208" spans="1:9" s="105" customFormat="1" ht="17.25" customHeight="1">
      <c r="A208" s="263" t="s">
        <v>486</v>
      </c>
      <c r="B208" s="264" t="s">
        <v>861</v>
      </c>
      <c r="C208" s="265">
        <v>210852</v>
      </c>
      <c r="D208" s="265">
        <v>156475</v>
      </c>
      <c r="E208" s="265">
        <v>84865</v>
      </c>
      <c r="F208" s="265">
        <v>115753</v>
      </c>
      <c r="G208" s="265">
        <v>116582</v>
      </c>
      <c r="H208" s="34">
        <v>9078</v>
      </c>
      <c r="I208" s="35">
        <v>5753</v>
      </c>
    </row>
    <row r="209" spans="1:9" s="105" customFormat="1" ht="17.25" customHeight="1">
      <c r="A209" s="263" t="s">
        <v>488</v>
      </c>
      <c r="B209" s="264" t="s">
        <v>913</v>
      </c>
      <c r="C209" s="265">
        <v>0</v>
      </c>
      <c r="D209" s="265">
        <v>0</v>
      </c>
      <c r="E209" s="265">
        <v>0</v>
      </c>
      <c r="F209" s="265">
        <v>0</v>
      </c>
      <c r="G209" s="265">
        <v>0</v>
      </c>
      <c r="H209" s="34">
        <v>0</v>
      </c>
      <c r="I209" s="35">
        <v>0</v>
      </c>
    </row>
    <row r="210" spans="1:9" s="105" customFormat="1" ht="17.25" customHeight="1">
      <c r="A210" s="263" t="s">
        <v>490</v>
      </c>
      <c r="B210" s="264" t="s">
        <v>863</v>
      </c>
      <c r="C210" s="265">
        <v>155</v>
      </c>
      <c r="D210" s="265">
        <v>120</v>
      </c>
      <c r="E210" s="265">
        <v>142</v>
      </c>
      <c r="F210" s="265">
        <v>105</v>
      </c>
      <c r="G210" s="265">
        <v>489</v>
      </c>
      <c r="H210" s="34">
        <v>0</v>
      </c>
      <c r="I210" s="35">
        <v>0</v>
      </c>
    </row>
    <row r="211" spans="1:9" s="105" customFormat="1" ht="17.25" customHeight="1">
      <c r="A211" s="263" t="s">
        <v>492</v>
      </c>
      <c r="B211" s="264" t="s">
        <v>864</v>
      </c>
      <c r="C211" s="265">
        <v>5477</v>
      </c>
      <c r="D211" s="265">
        <v>3573</v>
      </c>
      <c r="E211" s="265">
        <v>2852</v>
      </c>
      <c r="F211" s="265">
        <v>3369</v>
      </c>
      <c r="G211" s="265">
        <v>3746</v>
      </c>
      <c r="H211" s="34">
        <v>237</v>
      </c>
      <c r="I211" s="35">
        <v>209</v>
      </c>
    </row>
    <row r="212" spans="1:9" s="105" customFormat="1" ht="17.25" customHeight="1">
      <c r="A212" s="263" t="s">
        <v>494</v>
      </c>
      <c r="B212" s="264" t="s">
        <v>865</v>
      </c>
      <c r="C212" s="265">
        <v>0</v>
      </c>
      <c r="D212" s="265">
        <v>2</v>
      </c>
      <c r="E212" s="265">
        <v>0</v>
      </c>
      <c r="F212" s="265">
        <v>0</v>
      </c>
      <c r="G212" s="265">
        <v>0</v>
      </c>
      <c r="H212" s="34">
        <v>0</v>
      </c>
      <c r="I212" s="35">
        <v>0</v>
      </c>
    </row>
    <row r="213" spans="1:9" s="105" customFormat="1" ht="17.25" customHeight="1">
      <c r="A213" s="263" t="s">
        <v>496</v>
      </c>
      <c r="B213" s="264" t="s">
        <v>866</v>
      </c>
      <c r="C213" s="265">
        <v>0</v>
      </c>
      <c r="D213" s="265">
        <v>35</v>
      </c>
      <c r="E213" s="265">
        <v>48</v>
      </c>
      <c r="F213" s="265">
        <v>30</v>
      </c>
      <c r="G213" s="265">
        <v>18</v>
      </c>
      <c r="H213" s="34">
        <v>0</v>
      </c>
      <c r="I213" s="35">
        <v>0</v>
      </c>
    </row>
    <row r="214" spans="1:9" s="105" customFormat="1" ht="17.25" customHeight="1">
      <c r="A214" s="263" t="s">
        <v>498</v>
      </c>
      <c r="B214" s="264" t="s">
        <v>867</v>
      </c>
      <c r="C214" s="265">
        <v>755</v>
      </c>
      <c r="D214" s="265">
        <v>387</v>
      </c>
      <c r="E214" s="265">
        <v>277</v>
      </c>
      <c r="F214" s="265">
        <v>947</v>
      </c>
      <c r="G214" s="265">
        <v>670</v>
      </c>
      <c r="H214" s="34">
        <v>8</v>
      </c>
      <c r="I214" s="35">
        <v>3</v>
      </c>
    </row>
    <row r="215" spans="1:9" s="105" customFormat="1" ht="17.25" customHeight="1">
      <c r="A215" s="263" t="s">
        <v>868</v>
      </c>
      <c r="B215" s="264" t="s">
        <v>869</v>
      </c>
      <c r="C215" s="265">
        <v>1</v>
      </c>
      <c r="D215" s="265">
        <v>5</v>
      </c>
      <c r="E215" s="265">
        <v>1</v>
      </c>
      <c r="F215" s="265">
        <v>1</v>
      </c>
      <c r="G215" s="265">
        <v>4</v>
      </c>
      <c r="H215" s="34">
        <v>0</v>
      </c>
      <c r="I215" s="35">
        <v>0</v>
      </c>
    </row>
    <row r="216" spans="1:9" s="105" customFormat="1" ht="17.25" customHeight="1">
      <c r="A216" s="263" t="s">
        <v>870</v>
      </c>
      <c r="B216" s="264" t="s">
        <v>871</v>
      </c>
      <c r="C216" s="265">
        <v>24</v>
      </c>
      <c r="D216" s="265">
        <v>71</v>
      </c>
      <c r="E216" s="265">
        <v>68</v>
      </c>
      <c r="F216" s="265">
        <v>40</v>
      </c>
      <c r="G216" s="265">
        <v>16</v>
      </c>
      <c r="H216" s="34">
        <v>0</v>
      </c>
      <c r="I216" s="35">
        <v>0</v>
      </c>
    </row>
    <row r="217" spans="1:9" s="105" customFormat="1" ht="17.25" customHeight="1">
      <c r="A217" s="263" t="s">
        <v>872</v>
      </c>
      <c r="B217" s="264" t="s">
        <v>873</v>
      </c>
      <c r="C217" s="265">
        <v>0</v>
      </c>
      <c r="D217" s="265">
        <v>0</v>
      </c>
      <c r="E217" s="265">
        <v>0</v>
      </c>
      <c r="F217" s="265">
        <v>99</v>
      </c>
      <c r="G217" s="265">
        <v>0</v>
      </c>
      <c r="H217" s="34">
        <v>0</v>
      </c>
      <c r="I217" s="35">
        <v>0</v>
      </c>
    </row>
    <row r="218" spans="1:9" s="105" customFormat="1" ht="17.25" customHeight="1">
      <c r="A218" s="263" t="s">
        <v>874</v>
      </c>
      <c r="B218" s="264" t="s">
        <v>875</v>
      </c>
      <c r="C218" s="265">
        <v>21</v>
      </c>
      <c r="D218" s="265">
        <v>19</v>
      </c>
      <c r="E218" s="265">
        <v>14</v>
      </c>
      <c r="F218" s="265">
        <v>24</v>
      </c>
      <c r="G218" s="265">
        <v>25</v>
      </c>
      <c r="H218" s="34">
        <v>3</v>
      </c>
      <c r="I218" s="35">
        <v>0</v>
      </c>
    </row>
    <row r="219" spans="1:9" s="105" customFormat="1" ht="17.25" customHeight="1">
      <c r="A219" s="263" t="s">
        <v>506</v>
      </c>
      <c r="B219" s="264" t="s">
        <v>876</v>
      </c>
      <c r="C219" s="265">
        <v>20590</v>
      </c>
      <c r="D219" s="265">
        <v>11488</v>
      </c>
      <c r="E219" s="265">
        <v>1167</v>
      </c>
      <c r="F219" s="265">
        <v>3789</v>
      </c>
      <c r="G219" s="265">
        <v>6018</v>
      </c>
      <c r="H219" s="34">
        <v>16</v>
      </c>
      <c r="I219" s="35">
        <v>0</v>
      </c>
    </row>
    <row r="220" spans="1:9" s="105" customFormat="1" ht="17.25" customHeight="1">
      <c r="A220" s="263" t="s">
        <v>508</v>
      </c>
      <c r="B220" s="264" t="s">
        <v>877</v>
      </c>
      <c r="C220" s="265">
        <v>1523</v>
      </c>
      <c r="D220" s="265">
        <v>309</v>
      </c>
      <c r="E220" s="265">
        <v>3</v>
      </c>
      <c r="F220" s="265">
        <v>166</v>
      </c>
      <c r="G220" s="265">
        <v>0</v>
      </c>
      <c r="H220" s="34">
        <v>0</v>
      </c>
      <c r="I220" s="35">
        <v>0</v>
      </c>
    </row>
    <row r="221" spans="1:9" s="105" customFormat="1" ht="17.25" customHeight="1">
      <c r="A221" s="263" t="s">
        <v>513</v>
      </c>
      <c r="B221" s="264" t="s">
        <v>878</v>
      </c>
      <c r="C221" s="265">
        <v>2833</v>
      </c>
      <c r="D221" s="265">
        <v>1595</v>
      </c>
      <c r="E221" s="265">
        <v>561</v>
      </c>
      <c r="F221" s="265">
        <v>642</v>
      </c>
      <c r="G221" s="265">
        <v>639</v>
      </c>
      <c r="H221" s="34">
        <v>26</v>
      </c>
      <c r="I221" s="35">
        <v>130</v>
      </c>
    </row>
    <row r="222" spans="1:9" s="105" customFormat="1" ht="17.25" customHeight="1">
      <c r="A222" s="263" t="s">
        <v>515</v>
      </c>
      <c r="B222" s="264" t="s">
        <v>879</v>
      </c>
      <c r="C222" s="265">
        <v>946</v>
      </c>
      <c r="D222" s="265">
        <v>1007</v>
      </c>
      <c r="E222" s="265">
        <v>491</v>
      </c>
      <c r="F222" s="265">
        <v>67</v>
      </c>
      <c r="G222" s="265">
        <v>3</v>
      </c>
      <c r="H222" s="34">
        <v>0</v>
      </c>
      <c r="I222" s="35">
        <v>0</v>
      </c>
    </row>
    <row r="223" spans="1:9" s="105" customFormat="1" ht="17.25" customHeight="1">
      <c r="A223" s="263" t="s">
        <v>517</v>
      </c>
      <c r="B223" s="264" t="s">
        <v>880</v>
      </c>
      <c r="C223" s="265">
        <v>72642</v>
      </c>
      <c r="D223" s="265">
        <v>59616</v>
      </c>
      <c r="E223" s="265">
        <v>52082</v>
      </c>
      <c r="F223" s="265">
        <v>75954</v>
      </c>
      <c r="G223" s="265">
        <v>57849</v>
      </c>
      <c r="H223" s="34">
        <v>4420</v>
      </c>
      <c r="I223" s="35">
        <v>5790</v>
      </c>
    </row>
    <row r="224" spans="1:9" s="105" customFormat="1" ht="17.25" customHeight="1">
      <c r="A224" s="263" t="s">
        <v>519</v>
      </c>
      <c r="B224" s="264" t="s">
        <v>881</v>
      </c>
      <c r="C224" s="265">
        <v>0</v>
      </c>
      <c r="D224" s="265">
        <v>0</v>
      </c>
      <c r="E224" s="265">
        <v>1</v>
      </c>
      <c r="F224" s="265">
        <v>0</v>
      </c>
      <c r="G224" s="265">
        <v>0</v>
      </c>
      <c r="H224" s="34">
        <v>0</v>
      </c>
      <c r="I224" s="35">
        <v>0</v>
      </c>
    </row>
    <row r="225" spans="1:9" s="105" customFormat="1" ht="17.25" customHeight="1">
      <c r="A225" s="263" t="s">
        <v>521</v>
      </c>
      <c r="B225" s="264" t="s">
        <v>882</v>
      </c>
      <c r="C225" s="265">
        <v>368</v>
      </c>
      <c r="D225" s="265">
        <v>426</v>
      </c>
      <c r="E225" s="265">
        <v>226</v>
      </c>
      <c r="F225" s="265">
        <v>223</v>
      </c>
      <c r="G225" s="265">
        <v>209</v>
      </c>
      <c r="H225" s="34">
        <v>0</v>
      </c>
      <c r="I225" s="35">
        <v>74</v>
      </c>
    </row>
    <row r="226" spans="1:9" s="105" customFormat="1" ht="17.25" customHeight="1">
      <c r="A226" s="263" t="s">
        <v>523</v>
      </c>
      <c r="B226" s="264" t="s">
        <v>883</v>
      </c>
      <c r="C226" s="265">
        <v>0</v>
      </c>
      <c r="D226" s="265">
        <v>5</v>
      </c>
      <c r="E226" s="265">
        <v>0</v>
      </c>
      <c r="F226" s="265">
        <v>0</v>
      </c>
      <c r="G226" s="265">
        <v>0</v>
      </c>
      <c r="H226" s="34">
        <v>0</v>
      </c>
      <c r="I226" s="35">
        <v>0</v>
      </c>
    </row>
    <row r="227" spans="1:9" s="105" customFormat="1" ht="17.25" customHeight="1">
      <c r="A227" s="263" t="s">
        <v>525</v>
      </c>
      <c r="B227" s="264" t="s">
        <v>884</v>
      </c>
      <c r="C227" s="265">
        <v>21253</v>
      </c>
      <c r="D227" s="265">
        <v>17891</v>
      </c>
      <c r="E227" s="265">
        <v>19094</v>
      </c>
      <c r="F227" s="265">
        <v>32169</v>
      </c>
      <c r="G227" s="265">
        <v>28406</v>
      </c>
      <c r="H227" s="34">
        <v>2569</v>
      </c>
      <c r="I227" s="35">
        <v>1136</v>
      </c>
    </row>
    <row r="228" spans="1:9" s="105" customFormat="1" ht="17.25" customHeight="1">
      <c r="A228" s="263" t="s">
        <v>527</v>
      </c>
      <c r="B228" s="264" t="s">
        <v>885</v>
      </c>
      <c r="C228" s="265">
        <v>206</v>
      </c>
      <c r="D228" s="265">
        <v>63</v>
      </c>
      <c r="E228" s="265">
        <v>93</v>
      </c>
      <c r="F228" s="265">
        <v>104</v>
      </c>
      <c r="G228" s="265">
        <v>99</v>
      </c>
      <c r="H228" s="34">
        <v>1</v>
      </c>
      <c r="I228" s="35">
        <v>1</v>
      </c>
    </row>
    <row r="229" spans="1:9" s="105" customFormat="1" ht="17.25" customHeight="1">
      <c r="A229" s="263" t="s">
        <v>529</v>
      </c>
      <c r="B229" s="264" t="s">
        <v>886</v>
      </c>
      <c r="C229" s="265">
        <v>631</v>
      </c>
      <c r="D229" s="265">
        <v>514</v>
      </c>
      <c r="E229" s="265">
        <v>277</v>
      </c>
      <c r="F229" s="265">
        <v>480</v>
      </c>
      <c r="G229" s="265">
        <v>445</v>
      </c>
      <c r="H229" s="34">
        <v>1</v>
      </c>
      <c r="I229" s="35">
        <v>49</v>
      </c>
    </row>
    <row r="230" spans="1:9" s="105" customFormat="1" ht="17.25" customHeight="1">
      <c r="A230" s="263" t="s">
        <v>531</v>
      </c>
      <c r="B230" s="264" t="s">
        <v>887</v>
      </c>
      <c r="C230" s="265">
        <v>5433</v>
      </c>
      <c r="D230" s="265">
        <v>1235</v>
      </c>
      <c r="E230" s="265">
        <v>887</v>
      </c>
      <c r="F230" s="265">
        <v>675</v>
      </c>
      <c r="G230" s="265">
        <v>191</v>
      </c>
      <c r="H230" s="34">
        <v>0</v>
      </c>
      <c r="I230" s="35">
        <v>0</v>
      </c>
    </row>
    <row r="231" spans="1:9" s="105" customFormat="1" ht="17.25" customHeight="1">
      <c r="A231" s="263" t="s">
        <v>533</v>
      </c>
      <c r="B231" s="264" t="s">
        <v>888</v>
      </c>
      <c r="C231" s="265">
        <v>499</v>
      </c>
      <c r="D231" s="265">
        <v>311</v>
      </c>
      <c r="E231" s="265">
        <v>876</v>
      </c>
      <c r="F231" s="265">
        <v>89</v>
      </c>
      <c r="G231" s="265">
        <v>95</v>
      </c>
      <c r="H231" s="34">
        <v>42</v>
      </c>
      <c r="I231" s="35">
        <v>31</v>
      </c>
    </row>
    <row r="232" spans="1:9" s="105" customFormat="1" ht="17.25" customHeight="1">
      <c r="A232" s="263" t="s">
        <v>535</v>
      </c>
      <c r="B232" s="264" t="s">
        <v>889</v>
      </c>
      <c r="C232" s="265">
        <v>482</v>
      </c>
      <c r="D232" s="265">
        <v>161</v>
      </c>
      <c r="E232" s="265">
        <v>52</v>
      </c>
      <c r="F232" s="265">
        <v>63</v>
      </c>
      <c r="G232" s="265">
        <v>66</v>
      </c>
      <c r="H232" s="34">
        <v>0</v>
      </c>
      <c r="I232" s="35">
        <v>1</v>
      </c>
    </row>
    <row r="233" spans="1:9" s="105" customFormat="1" ht="17.25" customHeight="1">
      <c r="A233" s="263" t="s">
        <v>537</v>
      </c>
      <c r="B233" s="264" t="s">
        <v>890</v>
      </c>
      <c r="C233" s="265">
        <v>3</v>
      </c>
      <c r="D233" s="265">
        <v>3</v>
      </c>
      <c r="E233" s="265">
        <v>14</v>
      </c>
      <c r="F233" s="265">
        <v>55</v>
      </c>
      <c r="G233" s="265">
        <v>214</v>
      </c>
      <c r="H233" s="34">
        <v>42</v>
      </c>
      <c r="I233" s="35">
        <v>0</v>
      </c>
    </row>
    <row r="234" spans="1:9" s="105" customFormat="1" ht="17.25" customHeight="1">
      <c r="A234" s="263" t="s">
        <v>542</v>
      </c>
      <c r="B234" s="264" t="s">
        <v>914</v>
      </c>
      <c r="C234" s="265">
        <v>0</v>
      </c>
      <c r="D234" s="265">
        <v>0</v>
      </c>
      <c r="E234" s="265">
        <v>0</v>
      </c>
      <c r="F234" s="265">
        <v>0</v>
      </c>
      <c r="G234" s="265">
        <v>0</v>
      </c>
      <c r="H234" s="34">
        <v>0</v>
      </c>
      <c r="I234" s="35">
        <v>0</v>
      </c>
    </row>
    <row r="235" spans="1:9" s="105" customFormat="1" ht="17.25" customHeight="1">
      <c r="A235" s="263">
        <v>5102</v>
      </c>
      <c r="B235" s="264" t="s">
        <v>545</v>
      </c>
      <c r="C235" s="265">
        <v>0</v>
      </c>
      <c r="D235" s="265">
        <v>0</v>
      </c>
      <c r="E235" s="265">
        <v>0</v>
      </c>
      <c r="F235" s="265">
        <v>0</v>
      </c>
      <c r="G235" s="265">
        <v>0</v>
      </c>
      <c r="H235" s="34">
        <v>0</v>
      </c>
      <c r="I235" s="35">
        <v>0</v>
      </c>
    </row>
    <row r="236" spans="1:9" s="105" customFormat="1" ht="17.25" customHeight="1">
      <c r="A236" s="263" t="s">
        <v>546</v>
      </c>
      <c r="B236" s="264" t="s">
        <v>893</v>
      </c>
      <c r="C236" s="265">
        <v>0</v>
      </c>
      <c r="D236" s="265">
        <v>0</v>
      </c>
      <c r="E236" s="265">
        <v>0</v>
      </c>
      <c r="F236" s="265">
        <v>0</v>
      </c>
      <c r="G236" s="265">
        <v>1</v>
      </c>
      <c r="H236" s="34">
        <v>0</v>
      </c>
      <c r="I236" s="35">
        <v>0</v>
      </c>
    </row>
    <row r="237" spans="1:9" s="105" customFormat="1" ht="17.25" customHeight="1">
      <c r="A237" s="263">
        <v>5104</v>
      </c>
      <c r="B237" s="264" t="s">
        <v>549</v>
      </c>
      <c r="C237" s="265">
        <v>0</v>
      </c>
      <c r="D237" s="265">
        <v>0</v>
      </c>
      <c r="E237" s="265">
        <v>0</v>
      </c>
      <c r="F237" s="265">
        <v>0</v>
      </c>
      <c r="G237" s="265">
        <v>0</v>
      </c>
      <c r="H237" s="34">
        <v>0</v>
      </c>
      <c r="I237" s="35">
        <v>0</v>
      </c>
    </row>
    <row r="238" spans="1:9" s="105" customFormat="1" ht="17.25" customHeight="1">
      <c r="A238" s="263" t="s">
        <v>550</v>
      </c>
      <c r="B238" s="264" t="s">
        <v>895</v>
      </c>
      <c r="C238" s="265">
        <v>163</v>
      </c>
      <c r="D238" s="265">
        <v>18</v>
      </c>
      <c r="E238" s="265">
        <v>0</v>
      </c>
      <c r="F238" s="265">
        <v>0</v>
      </c>
      <c r="G238" s="265">
        <v>1</v>
      </c>
      <c r="H238" s="34">
        <v>0</v>
      </c>
      <c r="I238" s="35">
        <v>0</v>
      </c>
    </row>
    <row r="239" spans="1:9" s="105" customFormat="1" ht="17.25" customHeight="1">
      <c r="A239" s="263" t="s">
        <v>555</v>
      </c>
      <c r="B239" s="264" t="s">
        <v>896</v>
      </c>
      <c r="C239" s="265">
        <v>255858</v>
      </c>
      <c r="D239" s="265">
        <v>176941</v>
      </c>
      <c r="E239" s="265">
        <v>112126</v>
      </c>
      <c r="F239" s="265">
        <v>93466</v>
      </c>
      <c r="G239" s="265">
        <v>114024</v>
      </c>
      <c r="H239" s="34">
        <v>7281</v>
      </c>
      <c r="I239" s="35">
        <v>1438</v>
      </c>
    </row>
    <row r="240" spans="1:9" s="105" customFormat="1" ht="17.25" customHeight="1">
      <c r="A240" s="263" t="s">
        <v>557</v>
      </c>
      <c r="B240" s="264" t="s">
        <v>897</v>
      </c>
      <c r="C240" s="265">
        <v>1</v>
      </c>
      <c r="D240" s="265">
        <v>52</v>
      </c>
      <c r="E240" s="265">
        <v>0</v>
      </c>
      <c r="F240" s="265">
        <v>19</v>
      </c>
      <c r="G240" s="265">
        <v>8</v>
      </c>
      <c r="H240" s="34">
        <v>0</v>
      </c>
      <c r="I240" s="35">
        <v>0</v>
      </c>
    </row>
    <row r="241" spans="1:9" s="105" customFormat="1" ht="17.25" customHeight="1">
      <c r="A241" s="263" t="s">
        <v>559</v>
      </c>
      <c r="B241" s="264" t="s">
        <v>898</v>
      </c>
      <c r="C241" s="265">
        <v>254</v>
      </c>
      <c r="D241" s="265">
        <v>138</v>
      </c>
      <c r="E241" s="265">
        <v>181</v>
      </c>
      <c r="F241" s="265">
        <v>7</v>
      </c>
      <c r="G241" s="265">
        <v>9</v>
      </c>
      <c r="H241" s="34">
        <v>0</v>
      </c>
      <c r="I241" s="35">
        <v>0</v>
      </c>
    </row>
    <row r="242" spans="1:9" s="105" customFormat="1" ht="17.25" customHeight="1">
      <c r="A242" s="268"/>
      <c r="B242" s="269"/>
      <c r="C242" s="270"/>
      <c r="D242" s="270"/>
      <c r="E242" s="270"/>
      <c r="F242" s="270"/>
      <c r="G242" s="270"/>
      <c r="H242" s="293"/>
      <c r="I242" s="272"/>
    </row>
    <row r="243" spans="1:9" s="105" customFormat="1" ht="17.25" customHeight="1">
      <c r="A243" s="294"/>
      <c r="B243" s="295" t="s">
        <v>899</v>
      </c>
      <c r="C243" s="296">
        <f>SUM(C5:C241)</f>
        <v>9390377</v>
      </c>
      <c r="D243" s="296">
        <f t="shared" ref="D243:G243" si="0">SUM(D5:D241)</f>
        <v>8934617</v>
      </c>
      <c r="E243" s="296">
        <f t="shared" si="0"/>
        <v>8776919</v>
      </c>
      <c r="F243" s="296">
        <f t="shared" si="0"/>
        <v>10168171</v>
      </c>
      <c r="G243" s="296">
        <f t="shared" si="0"/>
        <v>10541930</v>
      </c>
      <c r="H243" s="297">
        <f>SUM(H5:H241)</f>
        <v>901031</v>
      </c>
      <c r="I243" s="297">
        <f>SUM(I5:I241)</f>
        <v>857916</v>
      </c>
    </row>
    <row r="244" spans="1:9" s="105" customFormat="1" ht="17.25" customHeight="1">
      <c r="A244" s="268"/>
      <c r="B244" s="264"/>
      <c r="C244" s="265"/>
      <c r="D244" s="265"/>
      <c r="E244" s="265"/>
      <c r="F244" s="265"/>
      <c r="G244" s="265"/>
      <c r="H244" s="34"/>
      <c r="I244" s="35"/>
    </row>
    <row r="245" spans="1:9" s="105" customFormat="1" ht="17.25" customHeight="1">
      <c r="A245" s="268"/>
      <c r="B245" s="264"/>
      <c r="C245" s="265"/>
      <c r="D245" s="265"/>
      <c r="E245" s="265"/>
      <c r="F245" s="265"/>
      <c r="G245" s="265"/>
      <c r="H245" s="34"/>
      <c r="I245" s="35"/>
    </row>
    <row r="246" spans="1:9" s="105" customFormat="1" ht="17.25" customHeight="1">
      <c r="A246" s="263" t="s">
        <v>599</v>
      </c>
      <c r="B246" s="264" t="s">
        <v>900</v>
      </c>
      <c r="C246" s="265">
        <v>739</v>
      </c>
      <c r="D246" s="265">
        <v>206</v>
      </c>
      <c r="E246" s="265">
        <v>347</v>
      </c>
      <c r="F246" s="265">
        <v>362</v>
      </c>
      <c r="G246" s="265">
        <v>210</v>
      </c>
      <c r="H246" s="34">
        <v>2</v>
      </c>
      <c r="I246" s="35">
        <v>32</v>
      </c>
    </row>
    <row r="247" spans="1:9" s="105" customFormat="1" ht="17.25" customHeight="1">
      <c r="A247" s="263" t="s">
        <v>601</v>
      </c>
      <c r="B247" s="264" t="s">
        <v>901</v>
      </c>
      <c r="C247" s="265">
        <v>2</v>
      </c>
      <c r="D247" s="265">
        <v>1</v>
      </c>
      <c r="E247" s="265">
        <v>1</v>
      </c>
      <c r="F247" s="265">
        <v>2</v>
      </c>
      <c r="G247" s="265">
        <v>0</v>
      </c>
      <c r="H247" s="34">
        <v>0</v>
      </c>
      <c r="I247" s="35">
        <v>0</v>
      </c>
    </row>
    <row r="248" spans="1:9" s="105" customFormat="1" ht="17.25" customHeight="1">
      <c r="A248" s="263" t="s">
        <v>632</v>
      </c>
      <c r="B248" s="264" t="s">
        <v>902</v>
      </c>
      <c r="C248" s="265">
        <v>81124</v>
      </c>
      <c r="D248" s="265">
        <v>91230</v>
      </c>
      <c r="E248" s="265">
        <v>92558</v>
      </c>
      <c r="F248" s="265">
        <v>104766</v>
      </c>
      <c r="G248" s="265">
        <v>147305</v>
      </c>
      <c r="H248" s="34">
        <v>8443</v>
      </c>
      <c r="I248" s="35">
        <v>9892</v>
      </c>
    </row>
    <row r="249" spans="1:9" s="105" customFormat="1" ht="17.25" customHeight="1">
      <c r="A249" s="263" t="s">
        <v>634</v>
      </c>
      <c r="B249" s="264" t="s">
        <v>903</v>
      </c>
      <c r="C249" s="265">
        <v>3276</v>
      </c>
      <c r="D249" s="265">
        <v>5228</v>
      </c>
      <c r="E249" s="265">
        <v>6764</v>
      </c>
      <c r="F249" s="265">
        <v>7043</v>
      </c>
      <c r="G249" s="265">
        <v>11711</v>
      </c>
      <c r="H249" s="34">
        <v>936</v>
      </c>
      <c r="I249" s="35">
        <v>623</v>
      </c>
    </row>
    <row r="250" spans="1:9" ht="17.25" customHeight="1">
      <c r="A250" s="263" t="s">
        <v>636</v>
      </c>
      <c r="B250" s="264" t="s">
        <v>904</v>
      </c>
      <c r="C250" s="265">
        <v>0</v>
      </c>
      <c r="D250" s="265">
        <v>0</v>
      </c>
      <c r="E250" s="265">
        <v>1</v>
      </c>
      <c r="F250" s="265">
        <v>0</v>
      </c>
      <c r="G250" s="265">
        <v>1</v>
      </c>
      <c r="H250" s="34">
        <v>1</v>
      </c>
      <c r="I250" s="35">
        <v>0</v>
      </c>
    </row>
    <row r="251" spans="1:9" ht="17.25" customHeight="1">
      <c r="A251" s="298"/>
      <c r="B251" s="299"/>
      <c r="C251" s="299"/>
      <c r="D251" s="299"/>
      <c r="E251" s="299"/>
      <c r="F251" s="299"/>
      <c r="G251" s="299"/>
      <c r="H251" s="300"/>
      <c r="I251" s="301"/>
    </row>
    <row r="252" spans="1:9" ht="17.25" customHeight="1">
      <c r="A252" s="298"/>
      <c r="B252" s="299"/>
      <c r="C252" s="299"/>
      <c r="D252" s="299"/>
      <c r="E252" s="299"/>
      <c r="F252" s="299"/>
      <c r="G252" s="299"/>
      <c r="H252" s="302"/>
    </row>
    <row r="253" spans="1:9" ht="17.25" customHeight="1"/>
    <row r="254" spans="1:9" ht="17.25" customHeight="1">
      <c r="H254" s="303"/>
      <c r="I254" s="304"/>
    </row>
    <row r="255" spans="1:9" ht="17.25" customHeight="1"/>
    <row r="256" spans="1:9" ht="17.25" customHeight="1"/>
  </sheetData>
  <sheetProtection algorithmName="SHA-512" hashValue="XxHwynve4i/t4dK4JeThzpLxQzaBiXiqSoIHLEnmxDTk4qb62IcXyjlTqazJKqwGuTRQ5pWFc/OFBoGi3S77Jw==" saltValue="vJdfxYR5HGg5gDaNAK8JZw==" spinCount="100000" sheet="1" objects="1" scenarios="1"/>
  <autoFilter ref="A4:I4" xr:uid="{00000000-0009-0000-0000-000003000000}"/>
  <mergeCells count="1">
    <mergeCell ref="A1:B1"/>
  </mergeCells>
  <phoneticPr fontId="0" type="noConversion"/>
  <pageMargins left="0.75" right="0.75" top="0.62" bottom="0.56999999999999995" header="0.5" footer="0.5"/>
  <pageSetup scale="93" orientation="landscape" horizontalDpi="300" verticalDpi="300" r:id="rId1"/>
  <headerFooter alignWithMargins="0">
    <oddFooter>&amp;C&amp;"Calibri,Bold"&amp;11&amp;K03+000&amp;P of &amp;N Pages</oddFooter>
  </headerFooter>
  <ignoredErrors>
    <ignoredError sqref="A238:A250 A5:A13 A30:A40 A42:A142 A196:A197 A236 A144:A194 A199:A234 A16:A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4"/>
  <sheetViews>
    <sheetView view="pageBreakPreview" zoomScaleNormal="100" zoomScaleSheetLayoutView="100" workbookViewId="0">
      <pane ySplit="4" topLeftCell="A5" activePane="bottomLeft" state="frozen"/>
      <selection pane="bottomLeft" activeCell="G1" sqref="G1"/>
    </sheetView>
  </sheetViews>
  <sheetFormatPr defaultColWidth="9" defaultRowHeight="15.75"/>
  <cols>
    <col min="1" max="1" width="6.125" style="282" customWidth="1"/>
    <col min="2" max="2" width="9.625" style="314" customWidth="1"/>
    <col min="3" max="3" width="36.125" style="282" customWidth="1"/>
    <col min="4" max="4" width="11" style="315" customWidth="1"/>
    <col min="5" max="5" width="11" style="316" customWidth="1"/>
    <col min="6" max="6" width="11" style="282" customWidth="1"/>
    <col min="7" max="16384" width="9" style="282"/>
  </cols>
  <sheetData>
    <row r="1" spans="1:20" s="6" customFormat="1" ht="29.25" customHeight="1">
      <c r="A1" s="516" t="s">
        <v>946</v>
      </c>
      <c r="B1" s="517"/>
      <c r="C1" s="517"/>
      <c r="D1" s="517"/>
      <c r="E1" s="517"/>
      <c r="F1" s="518"/>
      <c r="G1" s="12"/>
      <c r="H1" s="12"/>
      <c r="I1" s="4"/>
      <c r="J1" s="4"/>
      <c r="K1" s="2"/>
      <c r="L1" s="2"/>
      <c r="M1" s="2"/>
      <c r="N1" s="2"/>
      <c r="O1" s="2"/>
      <c r="P1" s="2"/>
      <c r="Q1" s="2"/>
      <c r="R1" s="4"/>
      <c r="S1" s="4"/>
      <c r="T1" s="5"/>
    </row>
    <row r="2" spans="1:20" s="6" customFormat="1" ht="15.75" customHeight="1">
      <c r="A2" s="519" t="s">
        <v>0</v>
      </c>
      <c r="B2" s="520"/>
      <c r="C2" s="520"/>
      <c r="D2" s="520"/>
      <c r="E2" s="520"/>
      <c r="F2" s="521"/>
      <c r="G2" s="12"/>
      <c r="H2" s="12"/>
      <c r="I2" s="8"/>
      <c r="J2" s="8"/>
      <c r="K2" s="8"/>
      <c r="L2" s="9"/>
      <c r="M2" s="9"/>
      <c r="N2" s="9"/>
      <c r="O2" s="9"/>
      <c r="P2" s="9"/>
      <c r="Q2" s="9"/>
      <c r="R2" s="8"/>
      <c r="S2" s="8"/>
      <c r="T2" s="5"/>
    </row>
    <row r="3" spans="1:20" s="14" customFormat="1" ht="15.75" customHeight="1">
      <c r="A3" s="522" t="s">
        <v>1</v>
      </c>
      <c r="B3" s="523"/>
      <c r="C3" s="523"/>
      <c r="D3" s="523"/>
      <c r="E3" s="523"/>
      <c r="F3" s="524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2"/>
      <c r="S3" s="12"/>
      <c r="T3" s="12"/>
    </row>
    <row r="4" spans="1:20" s="257" customFormat="1" ht="43.5" customHeight="1">
      <c r="A4" s="386" t="s">
        <v>915</v>
      </c>
      <c r="B4" s="387" t="s">
        <v>663</v>
      </c>
      <c r="C4" s="387" t="s">
        <v>664</v>
      </c>
      <c r="D4" s="388" t="s">
        <v>934</v>
      </c>
      <c r="E4" s="388" t="s">
        <v>935</v>
      </c>
      <c r="F4" s="388" t="s">
        <v>947</v>
      </c>
    </row>
    <row r="5" spans="1:20" s="105" customFormat="1" ht="17.25" customHeight="1">
      <c r="A5" s="305">
        <v>1</v>
      </c>
      <c r="B5" s="306" t="s">
        <v>33</v>
      </c>
      <c r="C5" s="307" t="s">
        <v>673</v>
      </c>
      <c r="D5" s="308">
        <v>173962</v>
      </c>
      <c r="E5" s="309">
        <v>181839</v>
      </c>
      <c r="F5" s="441">
        <f>IF(D5&gt;0, (E5-D5)/D5, "n/a")</f>
        <v>4.528000367896437E-2</v>
      </c>
    </row>
    <row r="6" spans="1:20" s="105" customFormat="1" ht="17.25" customHeight="1">
      <c r="A6" s="305">
        <v>2</v>
      </c>
      <c r="B6" s="306" t="s">
        <v>425</v>
      </c>
      <c r="C6" s="307" t="s">
        <v>832</v>
      </c>
      <c r="D6" s="308">
        <v>100117</v>
      </c>
      <c r="E6" s="309">
        <v>112313</v>
      </c>
      <c r="F6" s="441">
        <f t="shared" ref="F6:F69" si="0">IF(D6&gt;0, (E6-D6)/D6, "n/a")</f>
        <v>0.12181747355593955</v>
      </c>
    </row>
    <row r="7" spans="1:20" s="105" customFormat="1" ht="17.25" customHeight="1">
      <c r="A7" s="305">
        <v>3</v>
      </c>
      <c r="B7" s="306" t="s">
        <v>252</v>
      </c>
      <c r="C7" s="307" t="s">
        <v>760</v>
      </c>
      <c r="D7" s="308">
        <v>73417</v>
      </c>
      <c r="E7" s="309">
        <v>77949</v>
      </c>
      <c r="F7" s="441">
        <f t="shared" si="0"/>
        <v>6.1729572169933397E-2</v>
      </c>
    </row>
    <row r="8" spans="1:20" s="105" customFormat="1" ht="17.25" customHeight="1">
      <c r="A8" s="305">
        <v>4</v>
      </c>
      <c r="B8" s="306" t="s">
        <v>31</v>
      </c>
      <c r="C8" s="307" t="s">
        <v>672</v>
      </c>
      <c r="D8" s="308">
        <v>96678</v>
      </c>
      <c r="E8" s="309">
        <v>66698</v>
      </c>
      <c r="F8" s="441">
        <f t="shared" si="0"/>
        <v>-0.31010157429818574</v>
      </c>
    </row>
    <row r="9" spans="1:20" s="105" customFormat="1" ht="17.25" customHeight="1">
      <c r="A9" s="305">
        <v>5</v>
      </c>
      <c r="B9" s="306" t="s">
        <v>214</v>
      </c>
      <c r="C9" s="307" t="s">
        <v>748</v>
      </c>
      <c r="D9" s="308">
        <v>51200</v>
      </c>
      <c r="E9" s="309">
        <v>60780</v>
      </c>
      <c r="F9" s="441">
        <f t="shared" si="0"/>
        <v>0.18710937499999999</v>
      </c>
    </row>
    <row r="10" spans="1:20" s="105" customFormat="1" ht="17.25" customHeight="1">
      <c r="A10" s="305">
        <v>6</v>
      </c>
      <c r="B10" s="306" t="s">
        <v>36</v>
      </c>
      <c r="C10" s="307" t="s">
        <v>674</v>
      </c>
      <c r="D10" s="308">
        <v>45036</v>
      </c>
      <c r="E10" s="309">
        <v>39959</v>
      </c>
      <c r="F10" s="441">
        <f t="shared" si="0"/>
        <v>-0.11273203659294787</v>
      </c>
    </row>
    <row r="11" spans="1:20" s="105" customFormat="1" ht="51">
      <c r="A11" s="305">
        <v>7</v>
      </c>
      <c r="B11" s="306" t="s">
        <v>453</v>
      </c>
      <c r="C11" s="307" t="s">
        <v>844</v>
      </c>
      <c r="D11" s="308">
        <v>22433</v>
      </c>
      <c r="E11" s="309">
        <v>34359</v>
      </c>
      <c r="F11" s="441">
        <f t="shared" si="0"/>
        <v>0.53162751303882672</v>
      </c>
    </row>
    <row r="12" spans="1:20" s="105" customFormat="1">
      <c r="A12" s="305">
        <v>8</v>
      </c>
      <c r="B12" s="306" t="s">
        <v>85</v>
      </c>
      <c r="C12" s="307" t="s">
        <v>696</v>
      </c>
      <c r="D12" s="308">
        <v>27086</v>
      </c>
      <c r="E12" s="309">
        <v>27368</v>
      </c>
      <c r="F12" s="441">
        <f t="shared" si="0"/>
        <v>1.0411282581407369E-2</v>
      </c>
    </row>
    <row r="13" spans="1:20" s="105" customFormat="1" ht="51">
      <c r="A13" s="305">
        <v>9</v>
      </c>
      <c r="B13" s="306" t="s">
        <v>279</v>
      </c>
      <c r="C13" s="307" t="s">
        <v>772</v>
      </c>
      <c r="D13" s="308">
        <v>18853</v>
      </c>
      <c r="E13" s="309">
        <v>23751</v>
      </c>
      <c r="F13" s="441">
        <f t="shared" si="0"/>
        <v>0.25979950140561187</v>
      </c>
    </row>
    <row r="14" spans="1:20" s="105" customFormat="1">
      <c r="A14" s="305">
        <v>10</v>
      </c>
      <c r="B14" s="306" t="s">
        <v>161</v>
      </c>
      <c r="C14" s="307" t="s">
        <v>727</v>
      </c>
      <c r="D14" s="308">
        <v>19402</v>
      </c>
      <c r="E14" s="309">
        <v>19560</v>
      </c>
      <c r="F14" s="441">
        <f t="shared" si="0"/>
        <v>8.1434903618183684E-3</v>
      </c>
    </row>
    <row r="15" spans="1:20" s="105" customFormat="1" ht="51">
      <c r="A15" s="305">
        <v>11</v>
      </c>
      <c r="B15" s="306" t="s">
        <v>441</v>
      </c>
      <c r="C15" s="307" t="s">
        <v>839</v>
      </c>
      <c r="D15" s="308">
        <v>22766</v>
      </c>
      <c r="E15" s="309">
        <v>19469</v>
      </c>
      <c r="F15" s="441">
        <f t="shared" si="0"/>
        <v>-0.14482122463322497</v>
      </c>
    </row>
    <row r="16" spans="1:20" s="105" customFormat="1" ht="51">
      <c r="A16" s="305">
        <v>12</v>
      </c>
      <c r="B16" s="306" t="s">
        <v>401</v>
      </c>
      <c r="C16" s="307" t="s">
        <v>821</v>
      </c>
      <c r="D16" s="308">
        <v>10803</v>
      </c>
      <c r="E16" s="309">
        <v>13890</v>
      </c>
      <c r="F16" s="441">
        <f t="shared" si="0"/>
        <v>0.28575395723410163</v>
      </c>
    </row>
    <row r="17" spans="1:6" s="105" customFormat="1">
      <c r="A17" s="305">
        <v>13</v>
      </c>
      <c r="B17" s="306" t="s">
        <v>465</v>
      </c>
      <c r="C17" s="307" t="s">
        <v>850</v>
      </c>
      <c r="D17" s="308">
        <v>13681</v>
      </c>
      <c r="E17" s="309">
        <v>12944</v>
      </c>
      <c r="F17" s="441">
        <f t="shared" si="0"/>
        <v>-5.3870331116146482E-2</v>
      </c>
    </row>
    <row r="18" spans="1:6" s="105" customFormat="1" ht="25.5">
      <c r="A18" s="305">
        <v>14</v>
      </c>
      <c r="B18" s="306" t="s">
        <v>59</v>
      </c>
      <c r="C18" s="307" t="s">
        <v>684</v>
      </c>
      <c r="D18" s="308">
        <v>6717</v>
      </c>
      <c r="E18" s="309">
        <v>10891</v>
      </c>
      <c r="F18" s="441">
        <f t="shared" si="0"/>
        <v>0.62140836683043021</v>
      </c>
    </row>
    <row r="19" spans="1:6" s="105" customFormat="1" ht="38.25">
      <c r="A19" s="305">
        <v>15</v>
      </c>
      <c r="B19" s="306" t="s">
        <v>192</v>
      </c>
      <c r="C19" s="307" t="s">
        <v>740</v>
      </c>
      <c r="D19" s="308">
        <v>9381</v>
      </c>
      <c r="E19" s="309">
        <v>10548</v>
      </c>
      <c r="F19" s="441">
        <f t="shared" si="0"/>
        <v>0.12440038375439719</v>
      </c>
    </row>
    <row r="20" spans="1:6" s="105" customFormat="1" ht="25.5">
      <c r="A20" s="305">
        <v>16</v>
      </c>
      <c r="B20" s="306" t="s">
        <v>42</v>
      </c>
      <c r="C20" s="307" t="s">
        <v>677</v>
      </c>
      <c r="D20" s="308">
        <v>9778</v>
      </c>
      <c r="E20" s="309">
        <v>9688</v>
      </c>
      <c r="F20" s="441">
        <f t="shared" si="0"/>
        <v>-9.2043362650848851E-3</v>
      </c>
    </row>
    <row r="21" spans="1:6" s="105" customFormat="1" ht="38.25">
      <c r="A21" s="305">
        <v>17</v>
      </c>
      <c r="B21" s="306" t="s">
        <v>435</v>
      </c>
      <c r="C21" s="307" t="s">
        <v>836</v>
      </c>
      <c r="D21" s="308">
        <v>9107</v>
      </c>
      <c r="E21" s="309">
        <v>8878</v>
      </c>
      <c r="F21" s="441">
        <f t="shared" si="0"/>
        <v>-2.5145492478313384E-2</v>
      </c>
    </row>
    <row r="22" spans="1:6" s="105" customFormat="1" ht="25.5">
      <c r="A22" s="305">
        <v>18</v>
      </c>
      <c r="B22" s="306" t="s">
        <v>378</v>
      </c>
      <c r="C22" s="307" t="s">
        <v>812</v>
      </c>
      <c r="D22" s="308">
        <v>10341</v>
      </c>
      <c r="E22" s="309">
        <v>7468</v>
      </c>
      <c r="F22" s="441">
        <f t="shared" si="0"/>
        <v>-0.27782612900106374</v>
      </c>
    </row>
    <row r="23" spans="1:6" s="105" customFormat="1" ht="38.25">
      <c r="A23" s="305">
        <v>19</v>
      </c>
      <c r="B23" s="306" t="s">
        <v>409</v>
      </c>
      <c r="C23" s="307" t="s">
        <v>825</v>
      </c>
      <c r="D23" s="308">
        <v>8774</v>
      </c>
      <c r="E23" s="309">
        <v>6781</v>
      </c>
      <c r="F23" s="441">
        <f t="shared" si="0"/>
        <v>-0.2271483929792569</v>
      </c>
    </row>
    <row r="24" spans="1:6" s="105" customFormat="1" ht="22.5" customHeight="1">
      <c r="A24" s="305">
        <v>20</v>
      </c>
      <c r="B24" s="306" t="s">
        <v>61</v>
      </c>
      <c r="C24" s="307" t="s">
        <v>685</v>
      </c>
      <c r="D24" s="308">
        <v>6068</v>
      </c>
      <c r="E24" s="309">
        <v>5853</v>
      </c>
      <c r="F24" s="441">
        <f t="shared" si="0"/>
        <v>-3.5431773236651289E-2</v>
      </c>
    </row>
    <row r="25" spans="1:6" s="105" customFormat="1" ht="25.5">
      <c r="A25" s="305">
        <v>21</v>
      </c>
      <c r="B25" s="306" t="s">
        <v>517</v>
      </c>
      <c r="C25" s="307" t="s">
        <v>880</v>
      </c>
      <c r="D25" s="308">
        <v>4420</v>
      </c>
      <c r="E25" s="309">
        <v>5790</v>
      </c>
      <c r="F25" s="441">
        <f t="shared" si="0"/>
        <v>0.30995475113122173</v>
      </c>
    </row>
    <row r="26" spans="1:6" s="105" customFormat="1" ht="38.25">
      <c r="A26" s="305">
        <v>22</v>
      </c>
      <c r="B26" s="306" t="s">
        <v>486</v>
      </c>
      <c r="C26" s="307" t="s">
        <v>861</v>
      </c>
      <c r="D26" s="308">
        <v>9078</v>
      </c>
      <c r="E26" s="309">
        <v>5753</v>
      </c>
      <c r="F26" s="441">
        <f t="shared" si="0"/>
        <v>-0.36627010354703682</v>
      </c>
    </row>
    <row r="27" spans="1:6" s="105" customFormat="1">
      <c r="A27" s="305">
        <v>23</v>
      </c>
      <c r="B27" s="306" t="s">
        <v>168</v>
      </c>
      <c r="C27" s="307" t="s">
        <v>730</v>
      </c>
      <c r="D27" s="308">
        <v>6770</v>
      </c>
      <c r="E27" s="309">
        <v>5751</v>
      </c>
      <c r="F27" s="441">
        <f t="shared" si="0"/>
        <v>-0.15051698670605612</v>
      </c>
    </row>
    <row r="28" spans="1:6" s="105" customFormat="1" ht="25.5" customHeight="1">
      <c r="A28" s="305">
        <v>24</v>
      </c>
      <c r="B28" s="306" t="s">
        <v>391</v>
      </c>
      <c r="C28" s="307" t="s">
        <v>817</v>
      </c>
      <c r="D28" s="308">
        <v>5057</v>
      </c>
      <c r="E28" s="309">
        <v>5268</v>
      </c>
      <c r="F28" s="441">
        <f t="shared" si="0"/>
        <v>4.1724342495550723E-2</v>
      </c>
    </row>
    <row r="29" spans="1:6" s="105" customFormat="1" ht="15.75" customHeight="1">
      <c r="A29" s="305">
        <v>25</v>
      </c>
      <c r="B29" s="306" t="s">
        <v>224</v>
      </c>
      <c r="C29" s="307" t="s">
        <v>225</v>
      </c>
      <c r="D29" s="308">
        <v>17</v>
      </c>
      <c r="E29" s="309">
        <v>4445</v>
      </c>
      <c r="F29" s="441">
        <f t="shared" si="0"/>
        <v>260.47058823529414</v>
      </c>
    </row>
    <row r="30" spans="1:6" s="105" customFormat="1" ht="38.25">
      <c r="A30" s="305">
        <v>26</v>
      </c>
      <c r="B30" s="306" t="s">
        <v>103</v>
      </c>
      <c r="C30" s="307" t="s">
        <v>702</v>
      </c>
      <c r="D30" s="308">
        <v>4084</v>
      </c>
      <c r="E30" s="309">
        <v>4230</v>
      </c>
      <c r="F30" s="441">
        <f t="shared" si="0"/>
        <v>3.574926542605289E-2</v>
      </c>
    </row>
    <row r="31" spans="1:6" s="105" customFormat="1" ht="25.5" customHeight="1">
      <c r="A31" s="305">
        <v>27</v>
      </c>
      <c r="B31" s="306" t="s">
        <v>346</v>
      </c>
      <c r="C31" s="307" t="s">
        <v>798</v>
      </c>
      <c r="D31" s="308">
        <v>2741</v>
      </c>
      <c r="E31" s="309">
        <v>3611</v>
      </c>
      <c r="F31" s="441">
        <f t="shared" si="0"/>
        <v>0.31740240788033564</v>
      </c>
    </row>
    <row r="32" spans="1:6" s="105" customFormat="1" ht="22.5" customHeight="1">
      <c r="A32" s="305">
        <v>28</v>
      </c>
      <c r="B32" s="306" t="s">
        <v>443</v>
      </c>
      <c r="C32" s="307" t="s">
        <v>840</v>
      </c>
      <c r="D32" s="308">
        <v>2119</v>
      </c>
      <c r="E32" s="309">
        <v>3548</v>
      </c>
      <c r="F32" s="441">
        <f t="shared" si="0"/>
        <v>0.67437470504955166</v>
      </c>
    </row>
    <row r="33" spans="1:6" s="105" customFormat="1" ht="22.5" customHeight="1">
      <c r="A33" s="305">
        <v>29</v>
      </c>
      <c r="B33" s="306" t="s">
        <v>348</v>
      </c>
      <c r="C33" s="307" t="s">
        <v>799</v>
      </c>
      <c r="D33" s="308">
        <v>1796</v>
      </c>
      <c r="E33" s="309">
        <v>2967</v>
      </c>
      <c r="F33" s="441">
        <f t="shared" si="0"/>
        <v>0.65200445434298437</v>
      </c>
    </row>
    <row r="34" spans="1:6" s="105" customFormat="1" ht="22.5" customHeight="1">
      <c r="A34" s="305">
        <v>30</v>
      </c>
      <c r="B34" s="306" t="s">
        <v>48</v>
      </c>
      <c r="C34" s="307" t="s">
        <v>680</v>
      </c>
      <c r="D34" s="308">
        <v>775</v>
      </c>
      <c r="E34" s="309">
        <v>2942</v>
      </c>
      <c r="F34" s="441">
        <f t="shared" si="0"/>
        <v>2.7961290322580643</v>
      </c>
    </row>
    <row r="35" spans="1:6" s="105" customFormat="1" ht="51">
      <c r="A35" s="305">
        <v>31</v>
      </c>
      <c r="B35" s="306" t="s">
        <v>286</v>
      </c>
      <c r="C35" s="307" t="s">
        <v>774</v>
      </c>
      <c r="D35" s="308">
        <v>1321</v>
      </c>
      <c r="E35" s="309">
        <v>2938</v>
      </c>
      <c r="F35" s="441">
        <f t="shared" si="0"/>
        <v>1.2240726722180166</v>
      </c>
    </row>
    <row r="36" spans="1:6" s="105" customFormat="1" ht="38.25" customHeight="1">
      <c r="A36" s="305">
        <v>32</v>
      </c>
      <c r="B36" s="306" t="s">
        <v>415</v>
      </c>
      <c r="C36" s="307" t="s">
        <v>827</v>
      </c>
      <c r="D36" s="308">
        <v>2118</v>
      </c>
      <c r="E36" s="309">
        <v>2842</v>
      </c>
      <c r="F36" s="441">
        <f t="shared" si="0"/>
        <v>0.34183191690273845</v>
      </c>
    </row>
    <row r="37" spans="1:6" s="105" customFormat="1" ht="22.5" customHeight="1">
      <c r="A37" s="305">
        <v>33</v>
      </c>
      <c r="B37" s="306" t="s">
        <v>419</v>
      </c>
      <c r="C37" s="307" t="s">
        <v>829</v>
      </c>
      <c r="D37" s="308">
        <v>3400</v>
      </c>
      <c r="E37" s="309">
        <v>2789</v>
      </c>
      <c r="F37" s="441">
        <f t="shared" si="0"/>
        <v>-0.17970588235294119</v>
      </c>
    </row>
    <row r="38" spans="1:6" s="105" customFormat="1" ht="15.75" customHeight="1">
      <c r="A38" s="305">
        <v>34</v>
      </c>
      <c r="B38" s="306" t="s">
        <v>222</v>
      </c>
      <c r="C38" s="307" t="s">
        <v>749</v>
      </c>
      <c r="D38" s="308">
        <v>19459</v>
      </c>
      <c r="E38" s="309">
        <v>2737</v>
      </c>
      <c r="F38" s="441">
        <f t="shared" si="0"/>
        <v>-0.85934529009712735</v>
      </c>
    </row>
    <row r="39" spans="1:6" s="105" customFormat="1" ht="38.25">
      <c r="A39" s="305">
        <v>35</v>
      </c>
      <c r="B39" s="306" t="s">
        <v>330</v>
      </c>
      <c r="C39" s="307" t="s">
        <v>793</v>
      </c>
      <c r="D39" s="308">
        <v>2307</v>
      </c>
      <c r="E39" s="309">
        <v>2580</v>
      </c>
      <c r="F39" s="441">
        <f t="shared" si="0"/>
        <v>0.11833550065019506</v>
      </c>
    </row>
    <row r="40" spans="1:6" s="105" customFormat="1" ht="25.5">
      <c r="A40" s="305">
        <v>36</v>
      </c>
      <c r="B40" s="306" t="s">
        <v>127</v>
      </c>
      <c r="C40" s="307" t="s">
        <v>712</v>
      </c>
      <c r="D40" s="308">
        <v>5529</v>
      </c>
      <c r="E40" s="309">
        <v>2530</v>
      </c>
      <c r="F40" s="441">
        <f t="shared" si="0"/>
        <v>-0.54241273286308556</v>
      </c>
    </row>
    <row r="41" spans="1:6" s="105" customFormat="1" ht="51">
      <c r="A41" s="305">
        <v>37</v>
      </c>
      <c r="B41" s="306" t="s">
        <v>383</v>
      </c>
      <c r="C41" s="307" t="s">
        <v>813</v>
      </c>
      <c r="D41" s="308">
        <v>2034</v>
      </c>
      <c r="E41" s="309">
        <v>2171</v>
      </c>
      <c r="F41" s="441">
        <f t="shared" si="0"/>
        <v>6.7354965585054077E-2</v>
      </c>
    </row>
    <row r="42" spans="1:6" s="105" customFormat="1" ht="25.5" customHeight="1">
      <c r="A42" s="305">
        <v>38</v>
      </c>
      <c r="B42" s="306" t="s">
        <v>411</v>
      </c>
      <c r="C42" s="307" t="s">
        <v>826</v>
      </c>
      <c r="D42" s="308">
        <v>2913</v>
      </c>
      <c r="E42" s="309">
        <v>2132</v>
      </c>
      <c r="F42" s="441">
        <f t="shared" si="0"/>
        <v>-0.26810847923103331</v>
      </c>
    </row>
    <row r="43" spans="1:6" s="105" customFormat="1" ht="38.25">
      <c r="A43" s="305">
        <v>39</v>
      </c>
      <c r="B43" s="306" t="s">
        <v>360</v>
      </c>
      <c r="C43" s="307" t="s">
        <v>804</v>
      </c>
      <c r="D43" s="308">
        <v>1997</v>
      </c>
      <c r="E43" s="309">
        <v>1925</v>
      </c>
      <c r="F43" s="441">
        <f t="shared" si="0"/>
        <v>-3.6054081121682527E-2</v>
      </c>
    </row>
    <row r="44" spans="1:6" s="105" customFormat="1" ht="25.5" customHeight="1">
      <c r="A44" s="305">
        <v>40</v>
      </c>
      <c r="B44" s="306" t="s">
        <v>181</v>
      </c>
      <c r="C44" s="307" t="s">
        <v>736</v>
      </c>
      <c r="D44" s="308">
        <v>2742</v>
      </c>
      <c r="E44" s="309">
        <v>1815</v>
      </c>
      <c r="F44" s="441">
        <f t="shared" si="0"/>
        <v>-0.33807439824945296</v>
      </c>
    </row>
    <row r="45" spans="1:6" s="105" customFormat="1" ht="25.5">
      <c r="A45" s="305">
        <v>41</v>
      </c>
      <c r="B45" s="306" t="s">
        <v>364</v>
      </c>
      <c r="C45" s="307" t="s">
        <v>806</v>
      </c>
      <c r="D45" s="308">
        <v>1128</v>
      </c>
      <c r="E45" s="309">
        <v>1529</v>
      </c>
      <c r="F45" s="441">
        <f t="shared" si="0"/>
        <v>0.35549645390070922</v>
      </c>
    </row>
    <row r="46" spans="1:6" s="105" customFormat="1" ht="15.75" customHeight="1">
      <c r="A46" s="305">
        <v>42</v>
      </c>
      <c r="B46" s="306" t="s">
        <v>83</v>
      </c>
      <c r="C46" s="307" t="s">
        <v>695</v>
      </c>
      <c r="D46" s="308">
        <v>2117</v>
      </c>
      <c r="E46" s="309">
        <v>1488</v>
      </c>
      <c r="F46" s="441">
        <f t="shared" si="0"/>
        <v>-0.29711856400566838</v>
      </c>
    </row>
    <row r="47" spans="1:6" s="105" customFormat="1" ht="15.75" customHeight="1">
      <c r="A47" s="305">
        <v>43</v>
      </c>
      <c r="B47" s="306" t="s">
        <v>555</v>
      </c>
      <c r="C47" s="307" t="s">
        <v>896</v>
      </c>
      <c r="D47" s="308">
        <v>7281</v>
      </c>
      <c r="E47" s="309">
        <v>1438</v>
      </c>
      <c r="F47" s="441">
        <f t="shared" si="0"/>
        <v>-0.80249965664057132</v>
      </c>
    </row>
    <row r="48" spans="1:6" s="105" customFormat="1" ht="25.5" customHeight="1">
      <c r="A48" s="305">
        <v>44</v>
      </c>
      <c r="B48" s="306" t="s">
        <v>431</v>
      </c>
      <c r="C48" s="307" t="s">
        <v>834</v>
      </c>
      <c r="D48" s="308">
        <v>1438</v>
      </c>
      <c r="E48" s="309">
        <v>1362</v>
      </c>
      <c r="F48" s="441">
        <f t="shared" si="0"/>
        <v>-5.2851182197496523E-2</v>
      </c>
    </row>
    <row r="49" spans="1:6" s="105" customFormat="1" ht="25.5">
      <c r="A49" s="305">
        <v>45</v>
      </c>
      <c r="B49" s="306" t="s">
        <v>469</v>
      </c>
      <c r="C49" s="307" t="s">
        <v>851</v>
      </c>
      <c r="D49" s="308">
        <v>1606</v>
      </c>
      <c r="E49" s="309">
        <v>1337</v>
      </c>
      <c r="F49" s="441">
        <f t="shared" si="0"/>
        <v>-0.16749688667496887</v>
      </c>
    </row>
    <row r="50" spans="1:6" s="105" customFormat="1" ht="25.5">
      <c r="A50" s="305">
        <v>46</v>
      </c>
      <c r="B50" s="306" t="s">
        <v>423</v>
      </c>
      <c r="C50" s="307" t="s">
        <v>831</v>
      </c>
      <c r="D50" s="308">
        <v>995</v>
      </c>
      <c r="E50" s="309">
        <v>1324</v>
      </c>
      <c r="F50" s="441">
        <f t="shared" si="0"/>
        <v>0.33065326633165831</v>
      </c>
    </row>
    <row r="51" spans="1:6" s="105" customFormat="1" ht="15.75" customHeight="1">
      <c r="A51" s="305">
        <v>47</v>
      </c>
      <c r="B51" s="306" t="s">
        <v>433</v>
      </c>
      <c r="C51" s="307" t="s">
        <v>835</v>
      </c>
      <c r="D51" s="308">
        <v>1603</v>
      </c>
      <c r="E51" s="309">
        <v>1201</v>
      </c>
      <c r="F51" s="441">
        <f t="shared" si="0"/>
        <v>-0.25077978789769184</v>
      </c>
    </row>
    <row r="52" spans="1:6" s="105" customFormat="1" ht="38.25">
      <c r="A52" s="305">
        <v>48</v>
      </c>
      <c r="B52" s="306" t="s">
        <v>389</v>
      </c>
      <c r="C52" s="307" t="s">
        <v>816</v>
      </c>
      <c r="D52" s="308">
        <v>1409</v>
      </c>
      <c r="E52" s="309">
        <v>1175</v>
      </c>
      <c r="F52" s="441">
        <f t="shared" si="0"/>
        <v>-0.16607523066004259</v>
      </c>
    </row>
    <row r="53" spans="1:6" s="105" customFormat="1" ht="25.5" customHeight="1">
      <c r="A53" s="305">
        <v>49</v>
      </c>
      <c r="B53" s="306" t="s">
        <v>525</v>
      </c>
      <c r="C53" s="307" t="s">
        <v>884</v>
      </c>
      <c r="D53" s="308">
        <v>2569</v>
      </c>
      <c r="E53" s="309">
        <v>1136</v>
      </c>
      <c r="F53" s="441">
        <f t="shared" si="0"/>
        <v>-0.55780459322693654</v>
      </c>
    </row>
    <row r="54" spans="1:6" s="105" customFormat="1" ht="15.75" customHeight="1">
      <c r="A54" s="305">
        <v>50</v>
      </c>
      <c r="B54" s="306" t="s">
        <v>292</v>
      </c>
      <c r="C54" s="307" t="s">
        <v>776</v>
      </c>
      <c r="D54" s="308">
        <v>515</v>
      </c>
      <c r="E54" s="309">
        <v>990</v>
      </c>
      <c r="F54" s="441">
        <f t="shared" si="0"/>
        <v>0.92233009708737868</v>
      </c>
    </row>
    <row r="55" spans="1:6" s="105" customFormat="1">
      <c r="A55" s="305">
        <v>51</v>
      </c>
      <c r="B55" s="306" t="s">
        <v>152</v>
      </c>
      <c r="C55" s="307" t="s">
        <v>724</v>
      </c>
      <c r="D55" s="308">
        <v>1939</v>
      </c>
      <c r="E55" s="309">
        <v>980</v>
      </c>
      <c r="F55" s="441">
        <f t="shared" si="0"/>
        <v>-0.49458483754512633</v>
      </c>
    </row>
    <row r="56" spans="1:6" s="105" customFormat="1" ht="25.5">
      <c r="A56" s="305">
        <v>52</v>
      </c>
      <c r="B56" s="306" t="s">
        <v>23</v>
      </c>
      <c r="C56" s="307" t="s">
        <v>670</v>
      </c>
      <c r="D56" s="308">
        <v>1044</v>
      </c>
      <c r="E56" s="309">
        <v>966</v>
      </c>
      <c r="F56" s="441">
        <f t="shared" si="0"/>
        <v>-7.4712643678160925E-2</v>
      </c>
    </row>
    <row r="57" spans="1:6" s="105" customFormat="1" ht="25.5">
      <c r="A57" s="305">
        <v>53</v>
      </c>
      <c r="B57" s="306" t="s">
        <v>397</v>
      </c>
      <c r="C57" s="307" t="s">
        <v>819</v>
      </c>
      <c r="D57" s="308">
        <v>876</v>
      </c>
      <c r="E57" s="309">
        <v>903</v>
      </c>
      <c r="F57" s="441">
        <f t="shared" si="0"/>
        <v>3.0821917808219176E-2</v>
      </c>
    </row>
    <row r="58" spans="1:6" s="105" customFormat="1" ht="22.5" customHeight="1">
      <c r="A58" s="305">
        <v>54</v>
      </c>
      <c r="B58" s="306" t="s">
        <v>44</v>
      </c>
      <c r="C58" s="307" t="s">
        <v>678</v>
      </c>
      <c r="D58" s="308">
        <v>652</v>
      </c>
      <c r="E58" s="309">
        <v>889</v>
      </c>
      <c r="F58" s="441">
        <f t="shared" si="0"/>
        <v>0.36349693251533743</v>
      </c>
    </row>
    <row r="59" spans="1:6" s="105" customFormat="1" ht="38.25">
      <c r="A59" s="305">
        <v>55</v>
      </c>
      <c r="B59" s="306" t="s">
        <v>81</v>
      </c>
      <c r="C59" s="307" t="s">
        <v>694</v>
      </c>
      <c r="D59" s="308">
        <v>1010</v>
      </c>
      <c r="E59" s="309">
        <v>883</v>
      </c>
      <c r="F59" s="441">
        <f t="shared" si="0"/>
        <v>-0.12574257425742574</v>
      </c>
    </row>
    <row r="60" spans="1:6" s="105" customFormat="1" ht="25.5">
      <c r="A60" s="305">
        <v>56</v>
      </c>
      <c r="B60" s="306" t="s">
        <v>264</v>
      </c>
      <c r="C60" s="307" t="s">
        <v>765</v>
      </c>
      <c r="D60" s="308">
        <v>3399</v>
      </c>
      <c r="E60" s="309">
        <v>874</v>
      </c>
      <c r="F60" s="441">
        <f t="shared" si="0"/>
        <v>-0.74286554869079136</v>
      </c>
    </row>
    <row r="61" spans="1:6" s="105" customFormat="1" ht="22.5" customHeight="1">
      <c r="A61" s="305">
        <v>57</v>
      </c>
      <c r="B61" s="306" t="s">
        <v>857</v>
      </c>
      <c r="C61" s="307" t="s">
        <v>858</v>
      </c>
      <c r="D61" s="308">
        <v>380</v>
      </c>
      <c r="E61" s="309">
        <v>847</v>
      </c>
      <c r="F61" s="441">
        <f t="shared" si="0"/>
        <v>1.2289473684210526</v>
      </c>
    </row>
    <row r="62" spans="1:6" s="105" customFormat="1" ht="15.75" customHeight="1">
      <c r="A62" s="305">
        <v>58</v>
      </c>
      <c r="B62" s="306" t="s">
        <v>269</v>
      </c>
      <c r="C62" s="307" t="s">
        <v>767</v>
      </c>
      <c r="D62" s="308">
        <v>547</v>
      </c>
      <c r="E62" s="309">
        <v>797</v>
      </c>
      <c r="F62" s="441">
        <f t="shared" si="0"/>
        <v>0.45703839122486289</v>
      </c>
    </row>
    <row r="63" spans="1:6" s="105" customFormat="1" ht="25.5">
      <c r="A63" s="305">
        <v>59</v>
      </c>
      <c r="B63" s="306" t="s">
        <v>146</v>
      </c>
      <c r="C63" s="307" t="s">
        <v>721</v>
      </c>
      <c r="D63" s="308">
        <v>493</v>
      </c>
      <c r="E63" s="309">
        <v>792</v>
      </c>
      <c r="F63" s="441">
        <f t="shared" si="0"/>
        <v>0.60649087221095332</v>
      </c>
    </row>
    <row r="64" spans="1:6" s="105" customFormat="1" ht="51">
      <c r="A64" s="305">
        <v>60</v>
      </c>
      <c r="B64" s="306" t="s">
        <v>403</v>
      </c>
      <c r="C64" s="307" t="s">
        <v>822</v>
      </c>
      <c r="D64" s="308">
        <v>653</v>
      </c>
      <c r="E64" s="309">
        <v>771</v>
      </c>
      <c r="F64" s="441">
        <f t="shared" si="0"/>
        <v>0.18070444104134761</v>
      </c>
    </row>
    <row r="65" spans="1:6" s="105" customFormat="1" ht="51">
      <c r="A65" s="305">
        <v>61</v>
      </c>
      <c r="B65" s="306" t="s">
        <v>459</v>
      </c>
      <c r="C65" s="307" t="s">
        <v>847</v>
      </c>
      <c r="D65" s="308">
        <v>940</v>
      </c>
      <c r="E65" s="309">
        <v>742</v>
      </c>
      <c r="F65" s="441">
        <f t="shared" si="0"/>
        <v>-0.21063829787234042</v>
      </c>
    </row>
    <row r="66" spans="1:6" s="105" customFormat="1" ht="22.5" customHeight="1">
      <c r="A66" s="305">
        <v>62</v>
      </c>
      <c r="B66" s="306" t="s">
        <v>240</v>
      </c>
      <c r="C66" s="307" t="s">
        <v>755</v>
      </c>
      <c r="D66" s="308">
        <v>771</v>
      </c>
      <c r="E66" s="309">
        <v>740</v>
      </c>
      <c r="F66" s="441">
        <f t="shared" si="0"/>
        <v>-4.0207522697795074E-2</v>
      </c>
    </row>
    <row r="67" spans="1:6" s="105" customFormat="1" ht="51">
      <c r="A67" s="305">
        <v>63</v>
      </c>
      <c r="B67" s="306" t="s">
        <v>65</v>
      </c>
      <c r="C67" s="307" t="s">
        <v>687</v>
      </c>
      <c r="D67" s="308">
        <v>1043</v>
      </c>
      <c r="E67" s="309">
        <v>721</v>
      </c>
      <c r="F67" s="441">
        <f t="shared" si="0"/>
        <v>-0.3087248322147651</v>
      </c>
    </row>
    <row r="68" spans="1:6" s="105" customFormat="1" ht="38.25">
      <c r="A68" s="305">
        <v>64</v>
      </c>
      <c r="B68" s="306" t="s">
        <v>238</v>
      </c>
      <c r="C68" s="307" t="s">
        <v>754</v>
      </c>
      <c r="D68" s="308">
        <v>680</v>
      </c>
      <c r="E68" s="309">
        <v>704</v>
      </c>
      <c r="F68" s="441">
        <f t="shared" si="0"/>
        <v>3.5294117647058823E-2</v>
      </c>
    </row>
    <row r="69" spans="1:6" s="105" customFormat="1" ht="25.5">
      <c r="A69" s="305">
        <v>65</v>
      </c>
      <c r="B69" s="306" t="s">
        <v>113</v>
      </c>
      <c r="C69" s="307" t="s">
        <v>707</v>
      </c>
      <c r="D69" s="308">
        <v>274</v>
      </c>
      <c r="E69" s="309">
        <v>677</v>
      </c>
      <c r="F69" s="441">
        <f t="shared" si="0"/>
        <v>1.4708029197080292</v>
      </c>
    </row>
    <row r="70" spans="1:6" s="105" customFormat="1" ht="38.25">
      <c r="A70" s="305">
        <v>66</v>
      </c>
      <c r="B70" s="306" t="s">
        <v>185</v>
      </c>
      <c r="C70" s="307" t="s">
        <v>738</v>
      </c>
      <c r="D70" s="308">
        <v>618</v>
      </c>
      <c r="E70" s="309">
        <v>554</v>
      </c>
      <c r="F70" s="441">
        <f t="shared" ref="F70:F104" si="1">IF(D70&gt;0, (E70-D70)/D70, "n/a")</f>
        <v>-0.10355987055016182</v>
      </c>
    </row>
    <row r="71" spans="1:6" s="105" customFormat="1" ht="51">
      <c r="A71" s="305">
        <v>67</v>
      </c>
      <c r="B71" s="306" t="s">
        <v>439</v>
      </c>
      <c r="C71" s="307" t="s">
        <v>838</v>
      </c>
      <c r="D71" s="308">
        <v>273</v>
      </c>
      <c r="E71" s="309">
        <v>545</v>
      </c>
      <c r="F71" s="441">
        <f t="shared" si="1"/>
        <v>0.99633699633699635</v>
      </c>
    </row>
    <row r="72" spans="1:6" s="105" customFormat="1" ht="38.25">
      <c r="A72" s="305">
        <v>68</v>
      </c>
      <c r="B72" s="306" t="s">
        <v>50</v>
      </c>
      <c r="C72" s="307" t="s">
        <v>681</v>
      </c>
      <c r="D72" s="308">
        <v>1016</v>
      </c>
      <c r="E72" s="309">
        <v>532</v>
      </c>
      <c r="F72" s="441">
        <f t="shared" si="1"/>
        <v>-0.4763779527559055</v>
      </c>
    </row>
    <row r="73" spans="1:6" s="105" customFormat="1">
      <c r="A73" s="305">
        <v>69</v>
      </c>
      <c r="B73" s="306" t="s">
        <v>178</v>
      </c>
      <c r="C73" s="307" t="s">
        <v>735</v>
      </c>
      <c r="D73" s="308">
        <v>214</v>
      </c>
      <c r="E73" s="309">
        <v>504</v>
      </c>
      <c r="F73" s="441">
        <f t="shared" si="1"/>
        <v>1.3551401869158879</v>
      </c>
    </row>
    <row r="74" spans="1:6" s="105" customFormat="1" ht="25.5">
      <c r="A74" s="305">
        <v>70</v>
      </c>
      <c r="B74" s="306" t="s">
        <v>376</v>
      </c>
      <c r="C74" s="307" t="s">
        <v>811</v>
      </c>
      <c r="D74" s="308">
        <v>301</v>
      </c>
      <c r="E74" s="309">
        <v>504</v>
      </c>
      <c r="F74" s="441">
        <f t="shared" si="1"/>
        <v>0.67441860465116277</v>
      </c>
    </row>
    <row r="75" spans="1:6" s="105" customFormat="1">
      <c r="A75" s="305">
        <v>71</v>
      </c>
      <c r="B75" s="306" t="s">
        <v>170</v>
      </c>
      <c r="C75" s="307" t="s">
        <v>731</v>
      </c>
      <c r="D75" s="308">
        <v>621</v>
      </c>
      <c r="E75" s="309">
        <v>499</v>
      </c>
      <c r="F75" s="441">
        <f t="shared" si="1"/>
        <v>-0.19645732689210951</v>
      </c>
    </row>
    <row r="76" spans="1:6" s="105" customFormat="1">
      <c r="A76" s="305">
        <v>72</v>
      </c>
      <c r="B76" s="306" t="s">
        <v>25</v>
      </c>
      <c r="C76" s="307" t="s">
        <v>671</v>
      </c>
      <c r="D76" s="308">
        <v>366</v>
      </c>
      <c r="E76" s="309">
        <v>493</v>
      </c>
      <c r="F76" s="441">
        <f t="shared" si="1"/>
        <v>0.34699453551912568</v>
      </c>
    </row>
    <row r="77" spans="1:6" s="105" customFormat="1" ht="38.25">
      <c r="A77" s="305">
        <v>73</v>
      </c>
      <c r="B77" s="306" t="s">
        <v>79</v>
      </c>
      <c r="C77" s="307" t="s">
        <v>693</v>
      </c>
      <c r="D77" s="308">
        <v>599</v>
      </c>
      <c r="E77" s="309">
        <v>478</v>
      </c>
      <c r="F77" s="441">
        <f t="shared" si="1"/>
        <v>-0.2020033388981636</v>
      </c>
    </row>
    <row r="78" spans="1:6" s="105" customFormat="1" ht="25.5">
      <c r="A78" s="305">
        <v>74</v>
      </c>
      <c r="B78" s="306" t="s">
        <v>228</v>
      </c>
      <c r="C78" s="307" t="s">
        <v>750</v>
      </c>
      <c r="D78" s="308">
        <v>1342</v>
      </c>
      <c r="E78" s="309">
        <v>467</v>
      </c>
      <c r="F78" s="441">
        <f t="shared" si="1"/>
        <v>-0.65201192250372575</v>
      </c>
    </row>
    <row r="79" spans="1:6" s="105" customFormat="1" ht="38.25" customHeight="1">
      <c r="A79" s="305">
        <v>75</v>
      </c>
      <c r="B79" s="306" t="s">
        <v>69</v>
      </c>
      <c r="C79" s="307" t="s">
        <v>689</v>
      </c>
      <c r="D79" s="308">
        <v>346</v>
      </c>
      <c r="E79" s="309">
        <v>452</v>
      </c>
      <c r="F79" s="441">
        <f t="shared" si="1"/>
        <v>0.30635838150289019</v>
      </c>
    </row>
    <row r="80" spans="1:6" s="105" customFormat="1" ht="51">
      <c r="A80" s="305">
        <v>76</v>
      </c>
      <c r="B80" s="306" t="s">
        <v>477</v>
      </c>
      <c r="C80" s="307" t="s">
        <v>854</v>
      </c>
      <c r="D80" s="308">
        <v>843</v>
      </c>
      <c r="E80" s="309">
        <v>409</v>
      </c>
      <c r="F80" s="441">
        <f t="shared" si="1"/>
        <v>-0.51482799525504153</v>
      </c>
    </row>
    <row r="81" spans="1:6" s="105" customFormat="1" ht="38.25">
      <c r="A81" s="305">
        <v>77</v>
      </c>
      <c r="B81" s="306" t="s">
        <v>473</v>
      </c>
      <c r="C81" s="307" t="s">
        <v>853</v>
      </c>
      <c r="D81" s="308">
        <v>473</v>
      </c>
      <c r="E81" s="309">
        <v>392</v>
      </c>
      <c r="F81" s="441">
        <f t="shared" si="1"/>
        <v>-0.17124735729386892</v>
      </c>
    </row>
    <row r="82" spans="1:6" s="105" customFormat="1">
      <c r="A82" s="305">
        <v>78</v>
      </c>
      <c r="B82" s="306" t="s">
        <v>93</v>
      </c>
      <c r="C82" s="307" t="s">
        <v>699</v>
      </c>
      <c r="D82" s="308">
        <v>641</v>
      </c>
      <c r="E82" s="309">
        <v>369</v>
      </c>
      <c r="F82" s="441">
        <f t="shared" si="1"/>
        <v>-0.42433697347893917</v>
      </c>
    </row>
    <row r="83" spans="1:6" s="105" customFormat="1">
      <c r="A83" s="305">
        <v>79</v>
      </c>
      <c r="B83" s="306" t="s">
        <v>234</v>
      </c>
      <c r="C83" s="307" t="s">
        <v>752</v>
      </c>
      <c r="D83" s="308">
        <v>336</v>
      </c>
      <c r="E83" s="309">
        <v>367</v>
      </c>
      <c r="F83" s="441">
        <f t="shared" si="1"/>
        <v>9.2261904761904767E-2</v>
      </c>
    </row>
    <row r="84" spans="1:6" s="105" customFormat="1" ht="38.25">
      <c r="A84" s="305">
        <v>80</v>
      </c>
      <c r="B84" s="306" t="s">
        <v>417</v>
      </c>
      <c r="C84" s="307" t="s">
        <v>828</v>
      </c>
      <c r="D84" s="308">
        <v>670</v>
      </c>
      <c r="E84" s="309">
        <v>338</v>
      </c>
      <c r="F84" s="441">
        <f t="shared" si="1"/>
        <v>-0.4955223880597015</v>
      </c>
    </row>
    <row r="85" spans="1:6" s="105" customFormat="1" ht="38.25">
      <c r="A85" s="305">
        <v>81</v>
      </c>
      <c r="B85" s="306" t="s">
        <v>107</v>
      </c>
      <c r="C85" s="307" t="s">
        <v>704</v>
      </c>
      <c r="D85" s="308">
        <v>0</v>
      </c>
      <c r="E85" s="309">
        <v>335</v>
      </c>
      <c r="F85" s="441" t="str">
        <f t="shared" si="1"/>
        <v>n/a</v>
      </c>
    </row>
    <row r="86" spans="1:6" s="105" customFormat="1" ht="38.25">
      <c r="A86" s="305">
        <v>82</v>
      </c>
      <c r="B86" s="306" t="s">
        <v>455</v>
      </c>
      <c r="C86" s="307" t="s">
        <v>845</v>
      </c>
      <c r="D86" s="308">
        <v>1347</v>
      </c>
      <c r="E86" s="309">
        <v>307</v>
      </c>
      <c r="F86" s="441">
        <f t="shared" si="1"/>
        <v>-0.7720861172976986</v>
      </c>
    </row>
    <row r="87" spans="1:6" s="105" customFormat="1" ht="51">
      <c r="A87" s="305">
        <v>83</v>
      </c>
      <c r="B87" s="306" t="s">
        <v>407</v>
      </c>
      <c r="C87" s="307" t="s">
        <v>824</v>
      </c>
      <c r="D87" s="308">
        <v>460</v>
      </c>
      <c r="E87" s="309">
        <v>303</v>
      </c>
      <c r="F87" s="441">
        <f t="shared" si="1"/>
        <v>-0.34130434782608693</v>
      </c>
    </row>
    <row r="88" spans="1:6" s="105" customFormat="1">
      <c r="A88" s="305">
        <v>84</v>
      </c>
      <c r="B88" s="306" t="s">
        <v>55</v>
      </c>
      <c r="C88" s="307" t="s">
        <v>682</v>
      </c>
      <c r="D88" s="308">
        <v>536</v>
      </c>
      <c r="E88" s="309">
        <v>289</v>
      </c>
      <c r="F88" s="441">
        <f t="shared" si="1"/>
        <v>-0.46082089552238809</v>
      </c>
    </row>
    <row r="89" spans="1:6" s="105" customFormat="1" ht="38.25">
      <c r="A89" s="305">
        <v>85</v>
      </c>
      <c r="B89" s="306" t="s">
        <v>339</v>
      </c>
      <c r="C89" s="307" t="s">
        <v>796</v>
      </c>
      <c r="D89" s="308">
        <v>374</v>
      </c>
      <c r="E89" s="309">
        <v>286</v>
      </c>
      <c r="F89" s="441">
        <f t="shared" si="1"/>
        <v>-0.23529411764705882</v>
      </c>
    </row>
    <row r="90" spans="1:6" s="105" customFormat="1" ht="25.5">
      <c r="A90" s="305">
        <v>86</v>
      </c>
      <c r="B90" s="306" t="s">
        <v>150</v>
      </c>
      <c r="C90" s="307" t="s">
        <v>723</v>
      </c>
      <c r="D90" s="308">
        <v>99</v>
      </c>
      <c r="E90" s="309">
        <v>233</v>
      </c>
      <c r="F90" s="441">
        <f t="shared" si="1"/>
        <v>1.3535353535353536</v>
      </c>
    </row>
    <row r="91" spans="1:6" s="105" customFormat="1" ht="38.25">
      <c r="A91" s="305">
        <v>87</v>
      </c>
      <c r="B91" s="306" t="s">
        <v>67</v>
      </c>
      <c r="C91" s="307" t="s">
        <v>688</v>
      </c>
      <c r="D91" s="308">
        <v>502</v>
      </c>
      <c r="E91" s="309">
        <v>215</v>
      </c>
      <c r="F91" s="441">
        <f t="shared" si="1"/>
        <v>-0.57171314741035861</v>
      </c>
    </row>
    <row r="92" spans="1:6" s="105" customFormat="1" ht="22.5" customHeight="1">
      <c r="A92" s="305">
        <v>88</v>
      </c>
      <c r="B92" s="306" t="s">
        <v>358</v>
      </c>
      <c r="C92" s="307" t="s">
        <v>803</v>
      </c>
      <c r="D92" s="308">
        <v>130</v>
      </c>
      <c r="E92" s="309">
        <v>211</v>
      </c>
      <c r="F92" s="441">
        <f t="shared" si="1"/>
        <v>0.62307692307692308</v>
      </c>
    </row>
    <row r="93" spans="1:6" s="105" customFormat="1">
      <c r="A93" s="305">
        <v>89</v>
      </c>
      <c r="B93" s="306" t="s">
        <v>262</v>
      </c>
      <c r="C93" s="307" t="s">
        <v>764</v>
      </c>
      <c r="D93" s="308">
        <v>142</v>
      </c>
      <c r="E93" s="309">
        <v>210</v>
      </c>
      <c r="F93" s="441">
        <f t="shared" si="1"/>
        <v>0.47887323943661969</v>
      </c>
    </row>
    <row r="94" spans="1:6" s="105" customFormat="1" ht="38.25">
      <c r="A94" s="305">
        <v>90</v>
      </c>
      <c r="B94" s="306" t="s">
        <v>492</v>
      </c>
      <c r="C94" s="307" t="s">
        <v>864</v>
      </c>
      <c r="D94" s="308">
        <v>237</v>
      </c>
      <c r="E94" s="309">
        <v>209</v>
      </c>
      <c r="F94" s="441">
        <f t="shared" si="1"/>
        <v>-0.11814345991561181</v>
      </c>
    </row>
    <row r="95" spans="1:6" s="105" customFormat="1" ht="22.5" customHeight="1">
      <c r="A95" s="305">
        <v>91</v>
      </c>
      <c r="B95" s="306" t="s">
        <v>325</v>
      </c>
      <c r="C95" s="307" t="s">
        <v>791</v>
      </c>
      <c r="D95" s="308">
        <v>717</v>
      </c>
      <c r="E95" s="309">
        <v>184</v>
      </c>
      <c r="F95" s="441">
        <f t="shared" si="1"/>
        <v>-0.74337517433751743</v>
      </c>
    </row>
    <row r="96" spans="1:6" s="105" customFormat="1" ht="22.5" customHeight="1">
      <c r="A96" s="305">
        <v>92</v>
      </c>
      <c r="B96" s="306" t="s">
        <v>119</v>
      </c>
      <c r="C96" s="307" t="s">
        <v>709</v>
      </c>
      <c r="D96" s="308">
        <v>41</v>
      </c>
      <c r="E96" s="309">
        <v>181</v>
      </c>
      <c r="F96" s="441">
        <f t="shared" si="1"/>
        <v>3.4146341463414633</v>
      </c>
    </row>
    <row r="97" spans="1:6" s="105" customFormat="1" ht="22.5" customHeight="1">
      <c r="A97" s="305">
        <v>93</v>
      </c>
      <c r="B97" s="306">
        <v>2308</v>
      </c>
      <c r="C97" s="307" t="s">
        <v>849</v>
      </c>
      <c r="D97" s="308">
        <v>289</v>
      </c>
      <c r="E97" s="309">
        <v>177</v>
      </c>
      <c r="F97" s="441">
        <f t="shared" si="1"/>
        <v>-0.38754325259515571</v>
      </c>
    </row>
    <row r="98" spans="1:6" s="105" customFormat="1" ht="22.5" customHeight="1">
      <c r="A98" s="305">
        <v>94</v>
      </c>
      <c r="B98" s="306" t="s">
        <v>445</v>
      </c>
      <c r="C98" s="307" t="s">
        <v>841</v>
      </c>
      <c r="D98" s="308">
        <v>358</v>
      </c>
      <c r="E98" s="309">
        <v>166</v>
      </c>
      <c r="F98" s="441">
        <f t="shared" si="1"/>
        <v>-0.53631284916201116</v>
      </c>
    </row>
    <row r="99" spans="1:6" s="105" customFormat="1" ht="38.25">
      <c r="A99" s="305">
        <v>95</v>
      </c>
      <c r="B99" s="306" t="s">
        <v>449</v>
      </c>
      <c r="C99" s="307" t="s">
        <v>842</v>
      </c>
      <c r="D99" s="308">
        <v>1848</v>
      </c>
      <c r="E99" s="309">
        <v>166</v>
      </c>
      <c r="F99" s="441">
        <f t="shared" si="1"/>
        <v>-0.91017316017316019</v>
      </c>
    </row>
    <row r="100" spans="1:6" s="105" customFormat="1" ht="22.5" customHeight="1">
      <c r="A100" s="305">
        <v>96</v>
      </c>
      <c r="B100" s="306" t="s">
        <v>135</v>
      </c>
      <c r="C100" s="307" t="s">
        <v>716</v>
      </c>
      <c r="D100" s="308">
        <v>260</v>
      </c>
      <c r="E100" s="309">
        <v>142</v>
      </c>
      <c r="F100" s="441">
        <f t="shared" si="1"/>
        <v>-0.45384615384615384</v>
      </c>
    </row>
    <row r="101" spans="1:6" s="105" customFormat="1" ht="22.5" customHeight="1">
      <c r="A101" s="305">
        <v>97</v>
      </c>
      <c r="B101" s="306" t="s">
        <v>395</v>
      </c>
      <c r="C101" s="307" t="s">
        <v>818</v>
      </c>
      <c r="D101" s="308">
        <v>144</v>
      </c>
      <c r="E101" s="309">
        <v>137</v>
      </c>
      <c r="F101" s="441">
        <f t="shared" si="1"/>
        <v>-4.8611111111111112E-2</v>
      </c>
    </row>
    <row r="102" spans="1:6" s="105" customFormat="1" ht="22.5" customHeight="1">
      <c r="A102" s="305">
        <v>98</v>
      </c>
      <c r="B102" s="306" t="s">
        <v>513</v>
      </c>
      <c r="C102" s="307" t="s">
        <v>878</v>
      </c>
      <c r="D102" s="308">
        <v>26</v>
      </c>
      <c r="E102" s="309">
        <v>130</v>
      </c>
      <c r="F102" s="441">
        <f t="shared" si="1"/>
        <v>4</v>
      </c>
    </row>
    <row r="103" spans="1:6" s="105" customFormat="1" ht="38.25">
      <c r="A103" s="305">
        <v>99</v>
      </c>
      <c r="B103" s="306" t="s">
        <v>328</v>
      </c>
      <c r="C103" s="307" t="s">
        <v>792</v>
      </c>
      <c r="D103" s="308">
        <v>58</v>
      </c>
      <c r="E103" s="309">
        <v>122</v>
      </c>
      <c r="F103" s="441">
        <f t="shared" si="1"/>
        <v>1.103448275862069</v>
      </c>
    </row>
    <row r="104" spans="1:6" s="105" customFormat="1" ht="22.5" customHeight="1">
      <c r="A104" s="305">
        <v>100</v>
      </c>
      <c r="B104" s="306" t="s">
        <v>77</v>
      </c>
      <c r="C104" s="307" t="s">
        <v>692</v>
      </c>
      <c r="D104" s="308">
        <v>411</v>
      </c>
      <c r="E104" s="309">
        <v>114</v>
      </c>
      <c r="F104" s="441">
        <f t="shared" si="1"/>
        <v>-0.72262773722627738</v>
      </c>
    </row>
    <row r="105" spans="1:6">
      <c r="B105" s="310"/>
      <c r="C105" s="311"/>
      <c r="D105" s="312"/>
      <c r="E105" s="313"/>
    </row>
    <row r="106" spans="1:6">
      <c r="B106" s="310"/>
      <c r="C106" s="311"/>
      <c r="D106" s="312"/>
      <c r="E106" s="313"/>
    </row>
    <row r="107" spans="1:6">
      <c r="B107" s="310"/>
      <c r="C107" s="311"/>
      <c r="D107" s="312"/>
      <c r="E107" s="313"/>
    </row>
    <row r="108" spans="1:6">
      <c r="B108" s="310"/>
      <c r="C108" s="311"/>
      <c r="D108" s="312"/>
      <c r="E108" s="313"/>
    </row>
    <row r="109" spans="1:6">
      <c r="B109" s="310"/>
      <c r="C109" s="311"/>
      <c r="D109" s="312"/>
      <c r="E109" s="313"/>
    </row>
    <row r="110" spans="1:6">
      <c r="B110" s="310"/>
      <c r="C110" s="311"/>
      <c r="D110" s="312"/>
      <c r="E110" s="313"/>
    </row>
    <row r="111" spans="1:6">
      <c r="B111" s="310"/>
      <c r="C111" s="311"/>
      <c r="D111" s="312"/>
      <c r="E111" s="313"/>
    </row>
    <row r="112" spans="1:6">
      <c r="B112" s="310"/>
      <c r="C112" s="311"/>
      <c r="D112" s="312"/>
      <c r="E112" s="313"/>
    </row>
    <row r="113" spans="2:5">
      <c r="B113" s="310"/>
      <c r="C113" s="311"/>
      <c r="D113" s="312"/>
      <c r="E113" s="313"/>
    </row>
    <row r="114" spans="2:5">
      <c r="B114" s="310"/>
      <c r="C114" s="311"/>
      <c r="D114" s="312"/>
      <c r="E114" s="313"/>
    </row>
    <row r="115" spans="2:5">
      <c r="B115" s="310"/>
      <c r="C115" s="311"/>
      <c r="D115" s="312"/>
      <c r="E115" s="313"/>
    </row>
    <row r="116" spans="2:5">
      <c r="B116" s="310"/>
      <c r="C116" s="311"/>
      <c r="D116" s="312"/>
      <c r="E116" s="313"/>
    </row>
    <row r="117" spans="2:5">
      <c r="B117" s="310"/>
      <c r="C117" s="311"/>
      <c r="D117" s="312"/>
      <c r="E117" s="313"/>
    </row>
    <row r="118" spans="2:5">
      <c r="B118" s="310"/>
      <c r="C118" s="311"/>
      <c r="D118" s="312"/>
      <c r="E118" s="313"/>
    </row>
    <row r="119" spans="2:5">
      <c r="B119" s="310"/>
      <c r="C119" s="311"/>
      <c r="D119" s="312"/>
      <c r="E119" s="313"/>
    </row>
    <row r="120" spans="2:5">
      <c r="B120" s="310"/>
      <c r="C120" s="311"/>
      <c r="D120" s="312"/>
      <c r="E120" s="313"/>
    </row>
    <row r="121" spans="2:5">
      <c r="B121" s="310"/>
      <c r="C121" s="311"/>
      <c r="D121" s="312"/>
      <c r="E121" s="313"/>
    </row>
    <row r="122" spans="2:5">
      <c r="B122" s="310"/>
      <c r="C122" s="311"/>
      <c r="D122" s="312"/>
      <c r="E122" s="313"/>
    </row>
    <row r="123" spans="2:5">
      <c r="B123" s="310"/>
      <c r="C123" s="311"/>
      <c r="D123" s="312"/>
      <c r="E123" s="313"/>
    </row>
    <row r="124" spans="2:5">
      <c r="B124" s="310"/>
      <c r="C124" s="311"/>
      <c r="D124" s="312"/>
      <c r="E124" s="313"/>
    </row>
    <row r="125" spans="2:5">
      <c r="B125" s="310"/>
      <c r="C125" s="311"/>
      <c r="D125" s="312"/>
      <c r="E125" s="313"/>
    </row>
    <row r="126" spans="2:5">
      <c r="B126" s="310"/>
      <c r="C126" s="311"/>
      <c r="D126" s="312"/>
      <c r="E126" s="313"/>
    </row>
    <row r="127" spans="2:5">
      <c r="B127" s="310"/>
      <c r="C127" s="311"/>
      <c r="D127" s="312"/>
      <c r="E127" s="313"/>
    </row>
    <row r="128" spans="2:5">
      <c r="B128" s="310"/>
      <c r="C128" s="311"/>
      <c r="D128" s="312"/>
      <c r="E128" s="313"/>
    </row>
    <row r="129" spans="2:5">
      <c r="B129" s="310"/>
      <c r="C129" s="311"/>
      <c r="D129" s="312"/>
      <c r="E129" s="313"/>
    </row>
    <row r="130" spans="2:5">
      <c r="B130" s="310"/>
      <c r="C130" s="311"/>
      <c r="D130" s="312"/>
      <c r="E130" s="313"/>
    </row>
    <row r="131" spans="2:5">
      <c r="B131" s="310"/>
      <c r="C131" s="311"/>
      <c r="D131" s="312"/>
      <c r="E131" s="313"/>
    </row>
    <row r="132" spans="2:5">
      <c r="B132" s="310"/>
      <c r="C132" s="311"/>
      <c r="D132" s="312"/>
      <c r="E132" s="313"/>
    </row>
    <row r="133" spans="2:5">
      <c r="B133" s="310"/>
      <c r="C133" s="311"/>
      <c r="D133" s="312"/>
      <c r="E133" s="313"/>
    </row>
    <row r="134" spans="2:5">
      <c r="B134" s="310"/>
      <c r="C134" s="311"/>
      <c r="D134" s="312"/>
      <c r="E134" s="313"/>
    </row>
    <row r="135" spans="2:5">
      <c r="B135" s="310"/>
      <c r="C135" s="311"/>
      <c r="D135" s="312"/>
      <c r="E135" s="313"/>
    </row>
    <row r="136" spans="2:5">
      <c r="B136" s="310"/>
      <c r="C136" s="311"/>
      <c r="D136" s="312"/>
      <c r="E136" s="313"/>
    </row>
    <row r="137" spans="2:5">
      <c r="B137" s="310"/>
      <c r="C137" s="311"/>
      <c r="D137" s="312"/>
      <c r="E137" s="313"/>
    </row>
    <row r="138" spans="2:5">
      <c r="B138" s="310"/>
      <c r="C138" s="311"/>
      <c r="D138" s="312"/>
      <c r="E138" s="313"/>
    </row>
    <row r="139" spans="2:5">
      <c r="B139" s="310"/>
      <c r="C139" s="311"/>
      <c r="D139" s="312"/>
      <c r="E139" s="313"/>
    </row>
    <row r="140" spans="2:5">
      <c r="B140" s="310"/>
      <c r="C140" s="311"/>
      <c r="D140" s="312"/>
      <c r="E140" s="313"/>
    </row>
    <row r="141" spans="2:5">
      <c r="B141" s="310"/>
      <c r="C141" s="311"/>
      <c r="D141" s="312"/>
      <c r="E141" s="313"/>
    </row>
    <row r="142" spans="2:5">
      <c r="B142" s="310"/>
      <c r="C142" s="311"/>
      <c r="D142" s="312"/>
      <c r="E142" s="313"/>
    </row>
    <row r="143" spans="2:5">
      <c r="B143" s="310"/>
      <c r="C143" s="311"/>
      <c r="D143" s="312"/>
      <c r="E143" s="313"/>
    </row>
    <row r="144" spans="2:5">
      <c r="B144" s="310"/>
      <c r="C144" s="311"/>
      <c r="D144" s="312"/>
      <c r="E144" s="313"/>
    </row>
    <row r="145" spans="2:5">
      <c r="B145" s="310"/>
      <c r="C145" s="311"/>
      <c r="D145" s="312"/>
      <c r="E145" s="313"/>
    </row>
    <row r="146" spans="2:5">
      <c r="B146" s="310"/>
      <c r="C146" s="311"/>
      <c r="D146" s="312"/>
      <c r="E146" s="313"/>
    </row>
    <row r="147" spans="2:5">
      <c r="B147" s="310"/>
      <c r="C147" s="311"/>
      <c r="D147" s="312"/>
      <c r="E147" s="313"/>
    </row>
    <row r="148" spans="2:5">
      <c r="B148" s="310"/>
      <c r="C148" s="311"/>
      <c r="D148" s="312"/>
      <c r="E148" s="313"/>
    </row>
    <row r="149" spans="2:5">
      <c r="B149" s="310"/>
      <c r="C149" s="311"/>
      <c r="D149" s="312"/>
      <c r="E149" s="313"/>
    </row>
    <row r="150" spans="2:5">
      <c r="B150" s="310"/>
      <c r="C150" s="311"/>
      <c r="D150" s="312"/>
      <c r="E150" s="313"/>
    </row>
    <row r="151" spans="2:5">
      <c r="B151" s="310"/>
      <c r="C151" s="311"/>
      <c r="D151" s="312"/>
      <c r="E151" s="313"/>
    </row>
    <row r="152" spans="2:5">
      <c r="B152" s="310"/>
      <c r="C152" s="311"/>
      <c r="D152" s="312"/>
      <c r="E152" s="313"/>
    </row>
    <row r="153" spans="2:5">
      <c r="B153" s="310"/>
      <c r="C153" s="311"/>
      <c r="D153" s="312"/>
      <c r="E153" s="313"/>
    </row>
    <row r="154" spans="2:5">
      <c r="B154" s="310"/>
      <c r="C154" s="311"/>
      <c r="D154" s="312"/>
      <c r="E154" s="313"/>
    </row>
    <row r="155" spans="2:5">
      <c r="B155" s="310"/>
      <c r="C155" s="311"/>
      <c r="D155" s="312"/>
      <c r="E155" s="313"/>
    </row>
    <row r="156" spans="2:5">
      <c r="B156" s="310"/>
      <c r="C156" s="311"/>
      <c r="D156" s="312"/>
      <c r="E156" s="313"/>
    </row>
    <row r="157" spans="2:5">
      <c r="B157" s="310"/>
      <c r="C157" s="311"/>
      <c r="D157" s="312"/>
      <c r="E157" s="313"/>
    </row>
    <row r="158" spans="2:5">
      <c r="B158" s="310"/>
      <c r="C158" s="311"/>
      <c r="D158" s="312"/>
      <c r="E158" s="313"/>
    </row>
    <row r="159" spans="2:5">
      <c r="B159" s="310"/>
      <c r="C159" s="311"/>
      <c r="D159" s="312"/>
      <c r="E159" s="313"/>
    </row>
    <row r="160" spans="2:5">
      <c r="B160" s="310"/>
      <c r="C160" s="311"/>
      <c r="D160" s="312"/>
      <c r="E160" s="313"/>
    </row>
    <row r="161" spans="2:5">
      <c r="B161" s="310"/>
      <c r="C161" s="311"/>
      <c r="D161" s="312"/>
      <c r="E161" s="313"/>
    </row>
    <row r="162" spans="2:5">
      <c r="B162" s="310"/>
      <c r="C162" s="311"/>
      <c r="D162" s="312"/>
      <c r="E162" s="313"/>
    </row>
    <row r="163" spans="2:5">
      <c r="B163" s="310"/>
      <c r="C163" s="311"/>
      <c r="D163" s="312"/>
      <c r="E163" s="313"/>
    </row>
    <row r="164" spans="2:5">
      <c r="B164" s="310"/>
      <c r="C164" s="311"/>
      <c r="D164" s="312"/>
      <c r="E164" s="313"/>
    </row>
    <row r="165" spans="2:5">
      <c r="B165" s="310"/>
      <c r="C165" s="311"/>
      <c r="D165" s="312"/>
      <c r="E165" s="313"/>
    </row>
    <row r="166" spans="2:5">
      <c r="B166" s="310"/>
      <c r="C166" s="311"/>
      <c r="D166" s="312"/>
      <c r="E166" s="313"/>
    </row>
    <row r="167" spans="2:5">
      <c r="B167" s="310"/>
      <c r="C167" s="311"/>
      <c r="D167" s="312"/>
      <c r="E167" s="313"/>
    </row>
    <row r="168" spans="2:5">
      <c r="B168" s="310"/>
      <c r="C168" s="311"/>
      <c r="D168" s="312"/>
      <c r="E168" s="313"/>
    </row>
    <row r="169" spans="2:5">
      <c r="B169" s="310"/>
      <c r="C169" s="311"/>
      <c r="D169" s="312"/>
      <c r="E169" s="313"/>
    </row>
    <row r="170" spans="2:5">
      <c r="B170" s="310"/>
      <c r="C170" s="311"/>
      <c r="D170" s="312"/>
      <c r="E170" s="313"/>
    </row>
    <row r="171" spans="2:5">
      <c r="B171" s="310"/>
      <c r="C171" s="311"/>
      <c r="D171" s="312"/>
      <c r="E171" s="313"/>
    </row>
    <row r="172" spans="2:5">
      <c r="B172" s="310"/>
      <c r="C172" s="311"/>
      <c r="D172" s="312"/>
      <c r="E172" s="313"/>
    </row>
    <row r="173" spans="2:5">
      <c r="B173" s="310"/>
      <c r="C173" s="311"/>
      <c r="D173" s="312"/>
      <c r="E173" s="313"/>
    </row>
    <row r="174" spans="2:5">
      <c r="B174" s="310"/>
      <c r="C174" s="311"/>
      <c r="D174" s="312"/>
      <c r="E174" s="313"/>
    </row>
  </sheetData>
  <sheetProtection algorithmName="SHA-512" hashValue="v3hy6BHGfYtT6HyqS1rRxzFEuTN7QBl864InCxjouHtgra4VOnT1vbf22rr8USWxlSQd2E3tJtuOAIKj3JWHLw==" saltValue="sgvS8G2mTpFkCJi+ZoPQtA==" spinCount="100000" sheet="1" objects="1" scenarios="1"/>
  <mergeCells count="3">
    <mergeCell ref="A1:F1"/>
    <mergeCell ref="A2:F2"/>
    <mergeCell ref="A3:F3"/>
  </mergeCells>
  <conditionalFormatting sqref="F5:F10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  <headerFooter>
    <oddFooter>&amp;C&amp;"-,Bold"&amp;11&amp;K03+000&amp;P of &amp;N Pages</oddFooter>
  </headerFooter>
  <ignoredErrors>
    <ignoredError sqref="B5:B10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6"/>
  <sheetViews>
    <sheetView view="pageBreakPreview" zoomScaleNormal="100" zoomScaleSheetLayoutView="100" workbookViewId="0">
      <pane ySplit="9" topLeftCell="A10" activePane="bottomLeft" state="frozen"/>
      <selection pane="bottomLeft" activeCell="I1" sqref="I1"/>
    </sheetView>
  </sheetViews>
  <sheetFormatPr defaultColWidth="9" defaultRowHeight="15.75"/>
  <cols>
    <col min="1" max="1" width="7.875" style="110" customWidth="1"/>
    <col min="2" max="2" width="33.5" style="110" customWidth="1"/>
    <col min="3" max="3" width="9.375" style="105" customWidth="1"/>
    <col min="4" max="4" width="9.375" style="107" customWidth="1"/>
    <col min="5" max="5" width="9.375" style="111" customWidth="1"/>
    <col min="6" max="6" width="9.5" style="105" customWidth="1"/>
    <col min="7" max="7" width="9.5" style="107" customWidth="1"/>
    <col min="8" max="8" width="9.25" style="112" customWidth="1"/>
    <col min="9" max="16384" width="9" style="282"/>
  </cols>
  <sheetData>
    <row r="1" spans="1:20" s="6" customFormat="1" ht="29.25" customHeight="1">
      <c r="A1" s="389" t="s">
        <v>916</v>
      </c>
      <c r="B1" s="390"/>
      <c r="C1" s="390"/>
      <c r="D1" s="390"/>
      <c r="E1" s="390"/>
      <c r="F1" s="391"/>
      <c r="G1" s="391"/>
      <c r="H1" s="392"/>
      <c r="I1" s="4"/>
      <c r="J1" s="4"/>
      <c r="K1" s="2"/>
      <c r="L1" s="2"/>
      <c r="M1" s="2"/>
      <c r="N1" s="2"/>
      <c r="O1" s="2"/>
      <c r="P1" s="2"/>
      <c r="Q1" s="2"/>
      <c r="R1" s="4"/>
      <c r="S1" s="4"/>
      <c r="T1" s="5"/>
    </row>
    <row r="2" spans="1:20" s="6" customFormat="1" ht="15.75" customHeight="1">
      <c r="A2" s="393" t="s">
        <v>0</v>
      </c>
      <c r="B2" s="394"/>
      <c r="C2" s="394"/>
      <c r="D2" s="394"/>
      <c r="E2" s="395"/>
      <c r="F2" s="396"/>
      <c r="G2" s="396"/>
      <c r="H2" s="397"/>
      <c r="I2" s="8"/>
      <c r="J2" s="8"/>
      <c r="K2" s="8"/>
      <c r="L2" s="9"/>
      <c r="M2" s="9"/>
      <c r="N2" s="9"/>
      <c r="O2" s="9"/>
      <c r="P2" s="9"/>
      <c r="Q2" s="9"/>
      <c r="R2" s="8"/>
      <c r="S2" s="8"/>
      <c r="T2" s="5"/>
    </row>
    <row r="3" spans="1:20" s="14" customFormat="1" ht="15.75" customHeight="1">
      <c r="A3" s="398" t="s">
        <v>1</v>
      </c>
      <c r="B3" s="399"/>
      <c r="C3" s="399"/>
      <c r="D3" s="399"/>
      <c r="E3" s="400"/>
      <c r="F3" s="401"/>
      <c r="G3" s="401"/>
      <c r="H3" s="402"/>
      <c r="I3" s="12"/>
      <c r="J3" s="12"/>
      <c r="K3" s="12"/>
      <c r="L3" s="13"/>
      <c r="M3" s="13"/>
      <c r="N3" s="13"/>
      <c r="O3" s="13"/>
      <c r="P3" s="13"/>
      <c r="Q3" s="13"/>
      <c r="R3" s="12"/>
      <c r="S3" s="12"/>
      <c r="T3" s="12"/>
    </row>
    <row r="4" spans="1:20">
      <c r="A4" s="403"/>
      <c r="B4" s="404"/>
      <c r="C4" s="405"/>
      <c r="D4" s="406"/>
      <c r="E4" s="404"/>
      <c r="F4" s="405"/>
      <c r="G4" s="406"/>
      <c r="H4" s="407"/>
    </row>
    <row r="5" spans="1:20" s="317" customFormat="1" ht="15.75" customHeight="1">
      <c r="A5" s="463" t="s">
        <v>2</v>
      </c>
      <c r="B5" s="463" t="s">
        <v>3</v>
      </c>
      <c r="C5" s="531" t="s">
        <v>922</v>
      </c>
      <c r="D5" s="531" t="s">
        <v>929</v>
      </c>
      <c r="E5" s="531" t="s">
        <v>917</v>
      </c>
      <c r="F5" s="525" t="s">
        <v>923</v>
      </c>
      <c r="G5" s="525" t="s">
        <v>935</v>
      </c>
      <c r="H5" s="528" t="s">
        <v>917</v>
      </c>
    </row>
    <row r="6" spans="1:20" s="317" customFormat="1">
      <c r="A6" s="464"/>
      <c r="B6" s="464"/>
      <c r="C6" s="532"/>
      <c r="D6" s="532"/>
      <c r="E6" s="532"/>
      <c r="F6" s="526"/>
      <c r="G6" s="526"/>
      <c r="H6" s="529"/>
    </row>
    <row r="7" spans="1:20" s="317" customFormat="1" ht="15.75" customHeight="1">
      <c r="A7" s="464"/>
      <c r="B7" s="464"/>
      <c r="C7" s="532"/>
      <c r="D7" s="532"/>
      <c r="E7" s="532"/>
      <c r="F7" s="526"/>
      <c r="G7" s="526"/>
      <c r="H7" s="529"/>
    </row>
    <row r="8" spans="1:20" s="317" customFormat="1">
      <c r="A8" s="465"/>
      <c r="B8" s="465"/>
      <c r="C8" s="533"/>
      <c r="D8" s="533"/>
      <c r="E8" s="533"/>
      <c r="F8" s="527"/>
      <c r="G8" s="527"/>
      <c r="H8" s="530"/>
    </row>
    <row r="9" spans="1:20" ht="12" customHeight="1">
      <c r="A9" s="318"/>
      <c r="B9" s="318"/>
      <c r="C9" s="418"/>
      <c r="D9" s="419"/>
      <c r="E9" s="421"/>
      <c r="F9" s="418"/>
      <c r="G9" s="419"/>
      <c r="H9" s="420"/>
    </row>
    <row r="10" spans="1:20">
      <c r="A10" s="23" t="s">
        <v>14</v>
      </c>
      <c r="B10" s="319"/>
      <c r="C10" s="319"/>
      <c r="D10" s="27"/>
      <c r="E10" s="320"/>
      <c r="F10" s="321"/>
      <c r="G10" s="30"/>
      <c r="H10" s="322"/>
    </row>
    <row r="11" spans="1:20">
      <c r="A11" s="323" t="s">
        <v>15</v>
      </c>
      <c r="B11" s="24" t="s">
        <v>16</v>
      </c>
      <c r="C11" s="34">
        <v>13260</v>
      </c>
      <c r="D11" s="35">
        <v>694</v>
      </c>
      <c r="E11" s="442">
        <f>IF(C11&gt;0, (D11-C11)/C11, "n/a ")</f>
        <v>-0.9476621417797888</v>
      </c>
      <c r="F11" s="34">
        <v>6897</v>
      </c>
      <c r="G11" s="35">
        <v>0</v>
      </c>
      <c r="H11" s="451">
        <f t="shared" ref="H11:H16" si="0">IF(F11&gt;0, (G11-F11)/F11, "n/a ")</f>
        <v>-1</v>
      </c>
    </row>
    <row r="12" spans="1:20">
      <c r="A12" s="323" t="s">
        <v>17</v>
      </c>
      <c r="B12" s="24" t="s">
        <v>18</v>
      </c>
      <c r="C12" s="34">
        <v>413</v>
      </c>
      <c r="D12" s="35">
        <v>0</v>
      </c>
      <c r="E12" s="442">
        <f t="shared" ref="E12:E16" si="1">IF(C12&gt;0, (D12-C12)/C12, "n/a ")</f>
        <v>-1</v>
      </c>
      <c r="F12" s="34">
        <v>213</v>
      </c>
      <c r="G12" s="35">
        <v>0</v>
      </c>
      <c r="H12" s="451">
        <f t="shared" si="0"/>
        <v>-1</v>
      </c>
    </row>
    <row r="13" spans="1:20">
      <c r="A13" s="323" t="s">
        <v>19</v>
      </c>
      <c r="B13" s="24" t="s">
        <v>20</v>
      </c>
      <c r="C13" s="34">
        <v>3157</v>
      </c>
      <c r="D13" s="35">
        <v>0</v>
      </c>
      <c r="E13" s="442">
        <f t="shared" si="1"/>
        <v>-1</v>
      </c>
      <c r="F13" s="34">
        <v>95</v>
      </c>
      <c r="G13" s="35">
        <v>0</v>
      </c>
      <c r="H13" s="451">
        <f t="shared" si="0"/>
        <v>-1</v>
      </c>
    </row>
    <row r="14" spans="1:20" ht="15.75" customHeight="1">
      <c r="A14" s="323" t="s">
        <v>21</v>
      </c>
      <c r="B14" s="24" t="s">
        <v>22</v>
      </c>
      <c r="C14" s="34">
        <v>5</v>
      </c>
      <c r="D14" s="35">
        <v>0</v>
      </c>
      <c r="E14" s="442">
        <f t="shared" si="1"/>
        <v>-1</v>
      </c>
      <c r="F14" s="34">
        <v>0</v>
      </c>
      <c r="G14" s="35">
        <v>0</v>
      </c>
      <c r="H14" s="451" t="str">
        <f t="shared" si="0"/>
        <v xml:space="preserve">n/a </v>
      </c>
    </row>
    <row r="15" spans="1:20">
      <c r="A15" s="323" t="s">
        <v>23</v>
      </c>
      <c r="B15" s="24" t="s">
        <v>24</v>
      </c>
      <c r="C15" s="34">
        <v>11103</v>
      </c>
      <c r="D15" s="35">
        <v>2863</v>
      </c>
      <c r="E15" s="442">
        <f t="shared" si="1"/>
        <v>-0.74214176348734573</v>
      </c>
      <c r="F15" s="34">
        <v>9913</v>
      </c>
      <c r="G15" s="35">
        <v>966</v>
      </c>
      <c r="H15" s="451">
        <f t="shared" si="0"/>
        <v>-0.90255220417633408</v>
      </c>
    </row>
    <row r="16" spans="1:20">
      <c r="A16" s="323" t="s">
        <v>25</v>
      </c>
      <c r="B16" s="24" t="s">
        <v>26</v>
      </c>
      <c r="C16" s="34">
        <v>38636</v>
      </c>
      <c r="D16" s="35">
        <v>4595</v>
      </c>
      <c r="E16" s="442">
        <f t="shared" si="1"/>
        <v>-0.88106946888911897</v>
      </c>
      <c r="F16" s="34">
        <v>9158</v>
      </c>
      <c r="G16" s="35">
        <v>493</v>
      </c>
      <c r="H16" s="451">
        <f t="shared" si="0"/>
        <v>-0.94616728543350082</v>
      </c>
    </row>
    <row r="17" spans="1:8">
      <c r="A17" s="36"/>
      <c r="B17" s="37" t="s">
        <v>27</v>
      </c>
      <c r="C17" s="38">
        <v>66574</v>
      </c>
      <c r="D17" s="39">
        <v>8152</v>
      </c>
      <c r="E17" s="443">
        <f>(D17-C17)/C17</f>
        <v>-0.8775497942139574</v>
      </c>
      <c r="F17" s="38">
        <v>26276</v>
      </c>
      <c r="G17" s="39">
        <v>1459</v>
      </c>
      <c r="H17" s="452">
        <f>(G17-F17)/F17</f>
        <v>-0.94447404475567054</v>
      </c>
    </row>
    <row r="18" spans="1:8">
      <c r="A18" s="23"/>
      <c r="B18" s="41" t="s">
        <v>28</v>
      </c>
      <c r="C18" s="324"/>
      <c r="D18" s="43"/>
      <c r="E18" s="444"/>
      <c r="F18" s="47"/>
      <c r="G18" s="66"/>
      <c r="H18" s="453"/>
    </row>
    <row r="19" spans="1:8">
      <c r="A19" s="49"/>
      <c r="B19" s="50" t="s">
        <v>29</v>
      </c>
      <c r="C19" s="325"/>
      <c r="D19" s="53"/>
      <c r="E19" s="444"/>
      <c r="F19" s="326">
        <v>0.39468861717787723</v>
      </c>
      <c r="G19" s="55">
        <v>0.17897448478900882</v>
      </c>
      <c r="H19" s="453"/>
    </row>
    <row r="20" spans="1:8">
      <c r="A20" s="23"/>
      <c r="B20" s="327"/>
      <c r="C20" s="293"/>
      <c r="D20" s="272"/>
      <c r="E20" s="445"/>
      <c r="F20" s="293"/>
      <c r="G20" s="272"/>
      <c r="H20" s="454"/>
    </row>
    <row r="21" spans="1:8">
      <c r="A21" s="23" t="s">
        <v>30</v>
      </c>
      <c r="B21" s="327"/>
      <c r="C21" s="293"/>
      <c r="D21" s="272"/>
      <c r="E21" s="445"/>
      <c r="F21" s="293"/>
      <c r="G21" s="272"/>
      <c r="H21" s="454"/>
    </row>
    <row r="22" spans="1:8">
      <c r="A22" s="323" t="s">
        <v>31</v>
      </c>
      <c r="B22" s="24" t="s">
        <v>32</v>
      </c>
      <c r="C22" s="34">
        <v>1372030</v>
      </c>
      <c r="D22" s="35">
        <v>106447</v>
      </c>
      <c r="E22" s="442">
        <f>IF(C22&gt;0, (D22-C22)/C22, "n/a ")</f>
        <v>-0.92241641946604669</v>
      </c>
      <c r="F22" s="34">
        <v>898599</v>
      </c>
      <c r="G22" s="35">
        <v>66698</v>
      </c>
      <c r="H22" s="451">
        <f>IF(F22&gt;0, (G22-F22)/F22, "n/a ")</f>
        <v>-0.92577556841260678</v>
      </c>
    </row>
    <row r="23" spans="1:8">
      <c r="A23" s="323" t="s">
        <v>33</v>
      </c>
      <c r="B23" s="24" t="s">
        <v>34</v>
      </c>
      <c r="C23" s="34">
        <v>2866496</v>
      </c>
      <c r="D23" s="35">
        <v>312517</v>
      </c>
      <c r="E23" s="442">
        <f>IF(C23&gt;0, (D23-C23)/C23, "n/a ")</f>
        <v>-0.89097595112639261</v>
      </c>
      <c r="F23" s="34">
        <v>1642385</v>
      </c>
      <c r="G23" s="35">
        <v>181839</v>
      </c>
      <c r="H23" s="451">
        <f>IF(F23&gt;0, (G23-F23)/F23, "n/a ")</f>
        <v>-0.88928357236579725</v>
      </c>
    </row>
    <row r="24" spans="1:8">
      <c r="A24" s="56"/>
      <c r="B24" s="57" t="s">
        <v>35</v>
      </c>
      <c r="C24" s="58">
        <v>4238526</v>
      </c>
      <c r="D24" s="59">
        <v>418964</v>
      </c>
      <c r="E24" s="449">
        <f>(D24-C24)/C24</f>
        <v>-0.90115337265832507</v>
      </c>
      <c r="F24" s="58">
        <v>2540984</v>
      </c>
      <c r="G24" s="59">
        <v>248537</v>
      </c>
      <c r="H24" s="455">
        <f>IF(F24&gt;0, (G24-F24)/F24, "n/a ")</f>
        <v>-0.90218867966110772</v>
      </c>
    </row>
    <row r="25" spans="1:8">
      <c r="A25" s="32"/>
      <c r="B25" s="24"/>
      <c r="C25" s="34"/>
      <c r="D25" s="35"/>
      <c r="E25" s="442"/>
      <c r="F25" s="34"/>
      <c r="G25" s="35"/>
      <c r="H25" s="451"/>
    </row>
    <row r="26" spans="1:8">
      <c r="A26" s="323" t="s">
        <v>36</v>
      </c>
      <c r="B26" s="61" t="s">
        <v>37</v>
      </c>
      <c r="C26" s="34">
        <v>2034320</v>
      </c>
      <c r="D26" s="35">
        <v>150873</v>
      </c>
      <c r="E26" s="442">
        <f t="shared" ref="E26:E33" si="2">IF(C26&gt;0, (D26-C26)/C26, "n/a ")</f>
        <v>-0.92583615163789379</v>
      </c>
      <c r="F26" s="34">
        <v>503253</v>
      </c>
      <c r="G26" s="35">
        <v>39959</v>
      </c>
      <c r="H26" s="451">
        <f t="shared" ref="H26:H33" si="3">IF(F26&gt;0, (G26-F26)/F26, "n/a ")</f>
        <v>-0.92059858560207286</v>
      </c>
    </row>
    <row r="27" spans="1:8">
      <c r="A27" s="323" t="s">
        <v>38</v>
      </c>
      <c r="B27" s="61" t="s">
        <v>39</v>
      </c>
      <c r="C27" s="34">
        <v>272651</v>
      </c>
      <c r="D27" s="35">
        <v>38621</v>
      </c>
      <c r="E27" s="442">
        <f t="shared" si="2"/>
        <v>-0.85835005189784741</v>
      </c>
      <c r="F27" s="34">
        <v>0</v>
      </c>
      <c r="G27" s="35">
        <v>0</v>
      </c>
      <c r="H27" s="451" t="str">
        <f t="shared" si="3"/>
        <v xml:space="preserve">n/a </v>
      </c>
    </row>
    <row r="28" spans="1:8">
      <c r="A28" s="323" t="s">
        <v>40</v>
      </c>
      <c r="B28" s="61" t="s">
        <v>41</v>
      </c>
      <c r="C28" s="34">
        <v>0</v>
      </c>
      <c r="D28" s="35">
        <v>0</v>
      </c>
      <c r="E28" s="442" t="str">
        <f t="shared" si="2"/>
        <v xml:space="preserve">n/a </v>
      </c>
      <c r="F28" s="34">
        <v>0</v>
      </c>
      <c r="G28" s="35">
        <v>0</v>
      </c>
      <c r="H28" s="451" t="str">
        <f t="shared" si="3"/>
        <v xml:space="preserve">n/a </v>
      </c>
    </row>
    <row r="29" spans="1:8">
      <c r="A29" s="323" t="s">
        <v>42</v>
      </c>
      <c r="B29" s="61" t="s">
        <v>43</v>
      </c>
      <c r="C29" s="34">
        <v>301142</v>
      </c>
      <c r="D29" s="35">
        <v>28010</v>
      </c>
      <c r="E29" s="442">
        <f t="shared" si="2"/>
        <v>-0.90698740129241351</v>
      </c>
      <c r="F29" s="34">
        <v>101802</v>
      </c>
      <c r="G29" s="35">
        <v>9688</v>
      </c>
      <c r="H29" s="451">
        <f t="shared" si="3"/>
        <v>-0.90483487554272013</v>
      </c>
    </row>
    <row r="30" spans="1:8">
      <c r="A30" s="323" t="s">
        <v>44</v>
      </c>
      <c r="B30" s="61" t="s">
        <v>45</v>
      </c>
      <c r="C30" s="34">
        <v>452865</v>
      </c>
      <c r="D30" s="35">
        <v>51236</v>
      </c>
      <c r="E30" s="442">
        <f t="shared" si="2"/>
        <v>-0.88686253077627986</v>
      </c>
      <c r="F30" s="34">
        <v>8079</v>
      </c>
      <c r="G30" s="35">
        <v>889</v>
      </c>
      <c r="H30" s="451">
        <f t="shared" si="3"/>
        <v>-0.88996162891446962</v>
      </c>
    </row>
    <row r="31" spans="1:8">
      <c r="A31" s="323" t="s">
        <v>46</v>
      </c>
      <c r="B31" s="61" t="s">
        <v>47</v>
      </c>
      <c r="C31" s="34">
        <v>1360</v>
      </c>
      <c r="D31" s="35">
        <v>78</v>
      </c>
      <c r="E31" s="442">
        <f t="shared" si="2"/>
        <v>-0.94264705882352939</v>
      </c>
      <c r="F31" s="34">
        <v>0</v>
      </c>
      <c r="G31" s="35">
        <v>0</v>
      </c>
      <c r="H31" s="451" t="str">
        <f t="shared" si="3"/>
        <v xml:space="preserve">n/a </v>
      </c>
    </row>
    <row r="32" spans="1:8">
      <c r="A32" s="323" t="s">
        <v>48</v>
      </c>
      <c r="B32" s="61" t="s">
        <v>49</v>
      </c>
      <c r="C32" s="34">
        <v>33146</v>
      </c>
      <c r="D32" s="35">
        <v>3748</v>
      </c>
      <c r="E32" s="442">
        <f t="shared" si="2"/>
        <v>-0.88692451577867615</v>
      </c>
      <c r="F32" s="34">
        <v>16037</v>
      </c>
      <c r="G32" s="35">
        <v>2942</v>
      </c>
      <c r="H32" s="451">
        <f t="shared" si="3"/>
        <v>-0.81654922990584278</v>
      </c>
    </row>
    <row r="33" spans="1:8">
      <c r="A33" s="323" t="s">
        <v>50</v>
      </c>
      <c r="B33" s="61" t="s">
        <v>51</v>
      </c>
      <c r="C33" s="34">
        <v>22987</v>
      </c>
      <c r="D33" s="35">
        <v>1337</v>
      </c>
      <c r="E33" s="442">
        <f t="shared" si="2"/>
        <v>-0.94183669030321482</v>
      </c>
      <c r="F33" s="34">
        <v>13705</v>
      </c>
      <c r="G33" s="35">
        <v>532</v>
      </c>
      <c r="H33" s="451">
        <f t="shared" si="3"/>
        <v>-0.96118205034658888</v>
      </c>
    </row>
    <row r="34" spans="1:8">
      <c r="A34" s="63"/>
      <c r="B34" s="57" t="s">
        <v>52</v>
      </c>
      <c r="C34" s="58">
        <v>3118471</v>
      </c>
      <c r="D34" s="59">
        <v>273903</v>
      </c>
      <c r="E34" s="449">
        <f>(D34-C34)/C34</f>
        <v>-0.9121675333841488</v>
      </c>
      <c r="F34" s="58">
        <v>642876</v>
      </c>
      <c r="G34" s="59">
        <v>54010</v>
      </c>
      <c r="H34" s="455">
        <f>(G34-F34)/F34</f>
        <v>-0.91598690882845213</v>
      </c>
    </row>
    <row r="35" spans="1:8">
      <c r="A35" s="36"/>
      <c r="B35" s="37" t="s">
        <v>53</v>
      </c>
      <c r="C35" s="38">
        <v>7356997</v>
      </c>
      <c r="D35" s="39">
        <v>692867</v>
      </c>
      <c r="E35" s="443">
        <f>(D35-C35)/C35</f>
        <v>-0.90582203581162257</v>
      </c>
      <c r="F35" s="38">
        <v>3183860</v>
      </c>
      <c r="G35" s="39">
        <v>302547</v>
      </c>
      <c r="H35" s="452">
        <f>(G35-F35)/F35</f>
        <v>-0.90497477904179202</v>
      </c>
    </row>
    <row r="36" spans="1:8">
      <c r="A36" s="67"/>
      <c r="B36" s="69" t="s">
        <v>28</v>
      </c>
      <c r="C36" s="47"/>
      <c r="D36" s="66"/>
      <c r="E36" s="446"/>
      <c r="F36" s="47"/>
      <c r="G36" s="66"/>
      <c r="H36" s="456"/>
    </row>
    <row r="37" spans="1:8">
      <c r="A37" s="329"/>
      <c r="B37" s="88" t="s">
        <v>29</v>
      </c>
      <c r="C37" s="330"/>
      <c r="D37" s="91"/>
      <c r="E37" s="446"/>
      <c r="F37" s="326">
        <v>0.43276624959885129</v>
      </c>
      <c r="G37" s="55">
        <v>0.43665956092583424</v>
      </c>
      <c r="H37" s="456"/>
    </row>
    <row r="38" spans="1:8">
      <c r="A38" s="67"/>
      <c r="B38" s="331"/>
      <c r="C38" s="77"/>
      <c r="D38" s="68"/>
      <c r="E38" s="446"/>
      <c r="F38" s="77"/>
      <c r="G38" s="68"/>
      <c r="H38" s="456"/>
    </row>
    <row r="39" spans="1:8">
      <c r="A39" s="23" t="s">
        <v>54</v>
      </c>
      <c r="B39" s="331"/>
      <c r="C39" s="77"/>
      <c r="D39" s="68"/>
      <c r="E39" s="446"/>
      <c r="F39" s="77"/>
      <c r="G39" s="68"/>
      <c r="H39" s="456"/>
    </row>
    <row r="40" spans="1:8">
      <c r="A40" s="323" t="s">
        <v>55</v>
      </c>
      <c r="B40" s="61" t="s">
        <v>56</v>
      </c>
      <c r="C40" s="34">
        <v>383205</v>
      </c>
      <c r="D40" s="35">
        <v>20741</v>
      </c>
      <c r="E40" s="442">
        <f t="shared" ref="E40:E48" si="4">IF(C40&gt;0, (D40-C40)/C40, "n/a ")</f>
        <v>-0.94587492334390211</v>
      </c>
      <c r="F40" s="34">
        <v>8231</v>
      </c>
      <c r="G40" s="35">
        <v>289</v>
      </c>
      <c r="H40" s="451">
        <f t="shared" ref="H40:H48" si="5">IF(F40&gt;0, (G40-F40)/F40, "n/a ")</f>
        <v>-0.96488883489247967</v>
      </c>
    </row>
    <row r="41" spans="1:8">
      <c r="A41" s="323" t="s">
        <v>57</v>
      </c>
      <c r="B41" s="61" t="s">
        <v>58</v>
      </c>
      <c r="C41" s="34">
        <v>332455</v>
      </c>
      <c r="D41" s="35">
        <v>30413</v>
      </c>
      <c r="E41" s="442">
        <f t="shared" si="4"/>
        <v>-0.90851995006843034</v>
      </c>
      <c r="F41" s="34">
        <v>71</v>
      </c>
      <c r="G41" s="35">
        <v>11</v>
      </c>
      <c r="H41" s="451">
        <f t="shared" si="5"/>
        <v>-0.84507042253521125</v>
      </c>
    </row>
    <row r="42" spans="1:8">
      <c r="A42" s="323" t="s">
        <v>59</v>
      </c>
      <c r="B42" s="61" t="s">
        <v>60</v>
      </c>
      <c r="C42" s="34">
        <v>1577864</v>
      </c>
      <c r="D42" s="35">
        <v>138355</v>
      </c>
      <c r="E42" s="442">
        <f t="shared" si="4"/>
        <v>-0.91231500306743796</v>
      </c>
      <c r="F42" s="34">
        <v>79446</v>
      </c>
      <c r="G42" s="35">
        <v>10891</v>
      </c>
      <c r="H42" s="451">
        <f t="shared" si="5"/>
        <v>-0.86291317372806686</v>
      </c>
    </row>
    <row r="43" spans="1:8">
      <c r="A43" s="323" t="s">
        <v>61</v>
      </c>
      <c r="B43" s="61" t="s">
        <v>62</v>
      </c>
      <c r="C43" s="34">
        <v>795600</v>
      </c>
      <c r="D43" s="35">
        <v>104366</v>
      </c>
      <c r="E43" s="442">
        <f t="shared" si="4"/>
        <v>-0.86882101558572145</v>
      </c>
      <c r="F43" s="34">
        <v>115775</v>
      </c>
      <c r="G43" s="35">
        <v>5853</v>
      </c>
      <c r="H43" s="451">
        <f t="shared" si="5"/>
        <v>-0.94944504426689702</v>
      </c>
    </row>
    <row r="44" spans="1:8">
      <c r="A44" s="323" t="s">
        <v>63</v>
      </c>
      <c r="B44" s="61" t="s">
        <v>64</v>
      </c>
      <c r="C44" s="34">
        <v>102648</v>
      </c>
      <c r="D44" s="35">
        <v>7942</v>
      </c>
      <c r="E44" s="442">
        <f t="shared" si="4"/>
        <v>-0.92262878965006623</v>
      </c>
      <c r="F44" s="34">
        <v>3</v>
      </c>
      <c r="G44" s="35">
        <v>0</v>
      </c>
      <c r="H44" s="451">
        <f t="shared" si="5"/>
        <v>-1</v>
      </c>
    </row>
    <row r="45" spans="1:8">
      <c r="A45" s="323" t="s">
        <v>65</v>
      </c>
      <c r="B45" s="61" t="s">
        <v>66</v>
      </c>
      <c r="C45" s="34">
        <v>1353751</v>
      </c>
      <c r="D45" s="35">
        <v>104745</v>
      </c>
      <c r="E45" s="442">
        <f t="shared" si="4"/>
        <v>-0.92262609593640188</v>
      </c>
      <c r="F45" s="34">
        <v>12411</v>
      </c>
      <c r="G45" s="35">
        <v>721</v>
      </c>
      <c r="H45" s="451">
        <f t="shared" si="5"/>
        <v>-0.94190637337845462</v>
      </c>
    </row>
    <row r="46" spans="1:8">
      <c r="A46" s="323" t="s">
        <v>67</v>
      </c>
      <c r="B46" s="61" t="s">
        <v>68</v>
      </c>
      <c r="C46" s="34">
        <v>1045055</v>
      </c>
      <c r="D46" s="35">
        <v>86495</v>
      </c>
      <c r="E46" s="442">
        <f t="shared" si="4"/>
        <v>-0.91723402117591901</v>
      </c>
      <c r="F46" s="34">
        <v>5416</v>
      </c>
      <c r="G46" s="35">
        <v>215</v>
      </c>
      <c r="H46" s="451">
        <f t="shared" si="5"/>
        <v>-0.96030280649926147</v>
      </c>
    </row>
    <row r="47" spans="1:8">
      <c r="A47" s="323" t="s">
        <v>69</v>
      </c>
      <c r="B47" s="61" t="s">
        <v>70</v>
      </c>
      <c r="C47" s="34">
        <v>56743</v>
      </c>
      <c r="D47" s="35">
        <v>3896</v>
      </c>
      <c r="E47" s="442">
        <f t="shared" si="4"/>
        <v>-0.93133954849056266</v>
      </c>
      <c r="F47" s="34">
        <v>3628</v>
      </c>
      <c r="G47" s="35">
        <v>452</v>
      </c>
      <c r="H47" s="451">
        <f t="shared" si="5"/>
        <v>-0.8754134509371555</v>
      </c>
    </row>
    <row r="48" spans="1:8">
      <c r="A48" s="323" t="s">
        <v>71</v>
      </c>
      <c r="B48" s="61" t="s">
        <v>72</v>
      </c>
      <c r="C48" s="34">
        <v>721</v>
      </c>
      <c r="D48" s="35">
        <v>68</v>
      </c>
      <c r="E48" s="442">
        <f t="shared" si="4"/>
        <v>-0.90568654646324553</v>
      </c>
      <c r="F48" s="34">
        <v>0</v>
      </c>
      <c r="G48" s="35">
        <v>0</v>
      </c>
      <c r="H48" s="451" t="str">
        <f t="shared" si="5"/>
        <v xml:space="preserve">n/a </v>
      </c>
    </row>
    <row r="49" spans="1:8">
      <c r="A49" s="36"/>
      <c r="B49" s="37" t="s">
        <v>73</v>
      </c>
      <c r="C49" s="38">
        <v>5648042</v>
      </c>
      <c r="D49" s="39">
        <v>497021</v>
      </c>
      <c r="E49" s="443">
        <f>(D49-C49)/C49</f>
        <v>-0.91200118554359189</v>
      </c>
      <c r="F49" s="38">
        <v>224981</v>
      </c>
      <c r="G49" s="39">
        <v>18432</v>
      </c>
      <c r="H49" s="452">
        <f>(G49-F49)/F49</f>
        <v>-0.91807308172690139</v>
      </c>
    </row>
    <row r="50" spans="1:8">
      <c r="A50" s="67"/>
      <c r="B50" s="69" t="s">
        <v>28</v>
      </c>
      <c r="C50" s="47"/>
      <c r="D50" s="66"/>
      <c r="E50" s="446"/>
      <c r="F50" s="47"/>
      <c r="G50" s="66"/>
      <c r="H50" s="456"/>
    </row>
    <row r="51" spans="1:8" ht="15.75" customHeight="1">
      <c r="A51" s="329"/>
      <c r="B51" s="88" t="s">
        <v>29</v>
      </c>
      <c r="C51" s="330"/>
      <c r="D51" s="91"/>
      <c r="E51" s="446"/>
      <c r="F51" s="326">
        <v>3.9833450247005957E-2</v>
      </c>
      <c r="G51" s="55">
        <v>3.7084952144879189E-2</v>
      </c>
      <c r="H51" s="456"/>
    </row>
    <row r="52" spans="1:8">
      <c r="A52" s="67"/>
      <c r="B52" s="69"/>
      <c r="C52" s="77"/>
      <c r="D52" s="68"/>
      <c r="E52" s="446"/>
      <c r="F52" s="77"/>
      <c r="G52" s="68"/>
      <c r="H52" s="456"/>
    </row>
    <row r="53" spans="1:8">
      <c r="A53" s="332" t="s">
        <v>74</v>
      </c>
      <c r="B53" s="61"/>
      <c r="C53" s="77"/>
      <c r="D53" s="68"/>
      <c r="E53" s="446"/>
      <c r="F53" s="77"/>
      <c r="G53" s="68"/>
      <c r="H53" s="456"/>
    </row>
    <row r="54" spans="1:8">
      <c r="A54" s="323" t="s">
        <v>75</v>
      </c>
      <c r="B54" s="61" t="s">
        <v>76</v>
      </c>
      <c r="C54" s="34">
        <v>181464</v>
      </c>
      <c r="D54" s="35">
        <v>18566</v>
      </c>
      <c r="E54" s="442">
        <f t="shared" ref="E54:E59" si="6">IF(C54&gt;0, (D54-C54)/C54, "n/a ")</f>
        <v>-0.89768769563108941</v>
      </c>
      <c r="F54" s="34">
        <v>610</v>
      </c>
      <c r="G54" s="35">
        <v>0</v>
      </c>
      <c r="H54" s="451">
        <f t="shared" ref="H54:H59" si="7">IF(F54&gt;0, (G54-F54)/F54, "n/a ")</f>
        <v>-1</v>
      </c>
    </row>
    <row r="55" spans="1:8">
      <c r="A55" s="323" t="s">
        <v>77</v>
      </c>
      <c r="B55" s="61" t="s">
        <v>78</v>
      </c>
      <c r="C55" s="34">
        <v>90971</v>
      </c>
      <c r="D55" s="35">
        <v>4463</v>
      </c>
      <c r="E55" s="442">
        <f t="shared" si="6"/>
        <v>-0.95094040958107529</v>
      </c>
      <c r="F55" s="34">
        <v>28624</v>
      </c>
      <c r="G55" s="35">
        <v>114</v>
      </c>
      <c r="H55" s="451">
        <f t="shared" si="7"/>
        <v>-0.99601732811626609</v>
      </c>
    </row>
    <row r="56" spans="1:8">
      <c r="A56" s="323" t="s">
        <v>79</v>
      </c>
      <c r="B56" s="61" t="s">
        <v>80</v>
      </c>
      <c r="C56" s="34">
        <v>14241</v>
      </c>
      <c r="D56" s="35">
        <v>770</v>
      </c>
      <c r="E56" s="442">
        <f t="shared" si="6"/>
        <v>-0.94593076328909487</v>
      </c>
      <c r="F56" s="34">
        <v>7982</v>
      </c>
      <c r="G56" s="35">
        <v>478</v>
      </c>
      <c r="H56" s="451">
        <f t="shared" si="7"/>
        <v>-0.94011525933350037</v>
      </c>
    </row>
    <row r="57" spans="1:8">
      <c r="A57" s="323" t="s">
        <v>81</v>
      </c>
      <c r="B57" s="61" t="s">
        <v>82</v>
      </c>
      <c r="C57" s="34">
        <v>253292</v>
      </c>
      <c r="D57" s="35">
        <v>26825</v>
      </c>
      <c r="E57" s="442">
        <f t="shared" si="6"/>
        <v>-0.89409456279708799</v>
      </c>
      <c r="F57" s="34">
        <v>16868</v>
      </c>
      <c r="G57" s="35">
        <v>883</v>
      </c>
      <c r="H57" s="451">
        <f t="shared" si="7"/>
        <v>-0.94765235949727289</v>
      </c>
    </row>
    <row r="58" spans="1:8">
      <c r="A58" s="323" t="s">
        <v>83</v>
      </c>
      <c r="B58" s="61" t="s">
        <v>84</v>
      </c>
      <c r="C58" s="34">
        <v>202202</v>
      </c>
      <c r="D58" s="35">
        <v>23145</v>
      </c>
      <c r="E58" s="442">
        <f t="shared" si="6"/>
        <v>-0.88553525682238554</v>
      </c>
      <c r="F58" s="34">
        <v>32356</v>
      </c>
      <c r="G58" s="35">
        <v>1488</v>
      </c>
      <c r="H58" s="451">
        <f t="shared" si="7"/>
        <v>-0.95401162071949563</v>
      </c>
    </row>
    <row r="59" spans="1:8">
      <c r="A59" s="323" t="s">
        <v>85</v>
      </c>
      <c r="B59" s="61" t="s">
        <v>86</v>
      </c>
      <c r="C59" s="34">
        <v>792750</v>
      </c>
      <c r="D59" s="35">
        <v>66568</v>
      </c>
      <c r="E59" s="442">
        <f t="shared" si="6"/>
        <v>-0.9160290129296752</v>
      </c>
      <c r="F59" s="34">
        <v>343700</v>
      </c>
      <c r="G59" s="35">
        <v>27368</v>
      </c>
      <c r="H59" s="451">
        <f t="shared" si="7"/>
        <v>-0.92037241780622636</v>
      </c>
    </row>
    <row r="60" spans="1:8">
      <c r="A60" s="56"/>
      <c r="B60" s="57" t="s">
        <v>87</v>
      </c>
      <c r="C60" s="58">
        <v>1534920</v>
      </c>
      <c r="D60" s="59">
        <v>140337</v>
      </c>
      <c r="E60" s="449">
        <f>(D60-C60)/C60</f>
        <v>-0.90857047924321788</v>
      </c>
      <c r="F60" s="58">
        <v>430140</v>
      </c>
      <c r="G60" s="59">
        <v>30331</v>
      </c>
      <c r="H60" s="455">
        <f>(G60-F60)/F60</f>
        <v>-0.92948574882596369</v>
      </c>
    </row>
    <row r="61" spans="1:8">
      <c r="A61" s="60"/>
      <c r="B61" s="61"/>
      <c r="C61" s="77"/>
      <c r="D61" s="68"/>
      <c r="E61" s="446"/>
      <c r="F61" s="77"/>
      <c r="G61" s="68"/>
      <c r="H61" s="456"/>
    </row>
    <row r="62" spans="1:8">
      <c r="A62" s="323" t="s">
        <v>88</v>
      </c>
      <c r="B62" s="61" t="s">
        <v>89</v>
      </c>
      <c r="C62" s="34">
        <v>3993</v>
      </c>
      <c r="D62" s="35">
        <v>731</v>
      </c>
      <c r="E62" s="442">
        <f>IF(C62&gt;0, (D62-C62)/C62, "n/a ")</f>
        <v>-0.81692962684698223</v>
      </c>
      <c r="F62" s="34">
        <v>484</v>
      </c>
      <c r="G62" s="35">
        <v>25</v>
      </c>
      <c r="H62" s="451">
        <f>IF(F62&gt;0, (G62-F62)/F62, "n/a ")</f>
        <v>-0.94834710743801653</v>
      </c>
    </row>
    <row r="63" spans="1:8">
      <c r="A63" s="323" t="s">
        <v>90</v>
      </c>
      <c r="B63" s="61" t="s">
        <v>91</v>
      </c>
      <c r="C63" s="34">
        <v>19102</v>
      </c>
      <c r="D63" s="35">
        <v>1216</v>
      </c>
      <c r="E63" s="442">
        <f>IF(C63&gt;0, (D63-C63)/C63, "n/a ")</f>
        <v>-0.93634174431996653</v>
      </c>
      <c r="F63" s="34">
        <v>6778</v>
      </c>
      <c r="G63" s="35">
        <v>76</v>
      </c>
      <c r="H63" s="451">
        <f>IF(F63&gt;0, (G63-F63)/F63, "n/a ")</f>
        <v>-0.9887872528769549</v>
      </c>
    </row>
    <row r="64" spans="1:8">
      <c r="A64" s="56"/>
      <c r="B64" s="57" t="s">
        <v>92</v>
      </c>
      <c r="C64" s="58">
        <v>23095</v>
      </c>
      <c r="D64" s="59">
        <v>1947</v>
      </c>
      <c r="E64" s="449">
        <f>(D64-C64)/C64</f>
        <v>-0.91569603810348565</v>
      </c>
      <c r="F64" s="58">
        <v>7262</v>
      </c>
      <c r="G64" s="59">
        <v>101</v>
      </c>
      <c r="H64" s="455">
        <f>(G64-F64)/F64</f>
        <v>-0.98609198567887635</v>
      </c>
    </row>
    <row r="65" spans="1:8">
      <c r="A65" s="60"/>
      <c r="B65" s="61"/>
      <c r="C65" s="77"/>
      <c r="D65" s="68"/>
      <c r="E65" s="446"/>
      <c r="F65" s="77"/>
      <c r="G65" s="68"/>
      <c r="H65" s="456"/>
    </row>
    <row r="66" spans="1:8">
      <c r="A66" s="323" t="s">
        <v>93</v>
      </c>
      <c r="B66" s="61" t="s">
        <v>94</v>
      </c>
      <c r="C66" s="34">
        <v>17396</v>
      </c>
      <c r="D66" s="35">
        <v>548</v>
      </c>
      <c r="E66" s="442">
        <f>IF(C66&gt;0, (D66-C66)/C66, "n/a ")</f>
        <v>-0.9684985054035411</v>
      </c>
      <c r="F66" s="34">
        <v>6311</v>
      </c>
      <c r="G66" s="35">
        <v>369</v>
      </c>
      <c r="H66" s="451">
        <f>IF(F66&gt;0, (G66-F66)/F66, "n/a ")</f>
        <v>-0.94153066075106961</v>
      </c>
    </row>
    <row r="67" spans="1:8">
      <c r="A67" s="323" t="s">
        <v>95</v>
      </c>
      <c r="B67" s="61" t="s">
        <v>96</v>
      </c>
      <c r="C67" s="34">
        <v>3705</v>
      </c>
      <c r="D67" s="35">
        <v>223</v>
      </c>
      <c r="E67" s="442">
        <f>IF(C67&gt;0, (D67-C67)/C67, "n/a ")</f>
        <v>-0.93981106612685561</v>
      </c>
      <c r="F67" s="34">
        <v>210</v>
      </c>
      <c r="G67" s="35">
        <v>28</v>
      </c>
      <c r="H67" s="451">
        <f>IF(F67&gt;0, (G67-F67)/F67, "n/a ")</f>
        <v>-0.8666666666666667</v>
      </c>
    </row>
    <row r="68" spans="1:8">
      <c r="A68" s="36"/>
      <c r="B68" s="37" t="s">
        <v>97</v>
      </c>
      <c r="C68" s="38">
        <v>1579116</v>
      </c>
      <c r="D68" s="39">
        <v>143055</v>
      </c>
      <c r="E68" s="443">
        <f>(D68-C68)/C68</f>
        <v>-0.90940817520688788</v>
      </c>
      <c r="F68" s="38">
        <v>443923</v>
      </c>
      <c r="G68" s="39">
        <v>30829</v>
      </c>
      <c r="H68" s="452">
        <f>(G68-F68)/F68</f>
        <v>-0.93055327162593515</v>
      </c>
    </row>
    <row r="69" spans="1:8">
      <c r="A69" s="67"/>
      <c r="B69" s="69" t="s">
        <v>28</v>
      </c>
      <c r="C69" s="324"/>
      <c r="D69" s="43"/>
      <c r="E69" s="446"/>
      <c r="F69" s="47"/>
      <c r="G69" s="66"/>
      <c r="H69" s="456"/>
    </row>
    <row r="70" spans="1:8">
      <c r="A70" s="329"/>
      <c r="B70" s="88" t="s">
        <v>29</v>
      </c>
      <c r="C70" s="330"/>
      <c r="D70" s="91"/>
      <c r="E70" s="446"/>
      <c r="F70" s="326">
        <v>0.28112120958814935</v>
      </c>
      <c r="G70" s="55">
        <v>0.21550452623116984</v>
      </c>
      <c r="H70" s="456"/>
    </row>
    <row r="71" spans="1:8">
      <c r="A71" s="67"/>
      <c r="B71" s="69"/>
      <c r="C71" s="77"/>
      <c r="D71" s="68"/>
      <c r="E71" s="446"/>
      <c r="F71" s="47"/>
      <c r="G71" s="66"/>
      <c r="H71" s="456"/>
    </row>
    <row r="72" spans="1:8">
      <c r="A72" s="23" t="s">
        <v>98</v>
      </c>
      <c r="B72" s="61"/>
      <c r="C72" s="77"/>
      <c r="D72" s="68"/>
      <c r="E72" s="446"/>
      <c r="F72" s="77"/>
      <c r="G72" s="68"/>
      <c r="H72" s="456"/>
    </row>
    <row r="73" spans="1:8">
      <c r="A73" s="323" t="s">
        <v>99</v>
      </c>
      <c r="B73" s="61" t="s">
        <v>100</v>
      </c>
      <c r="C73" s="34">
        <v>1422</v>
      </c>
      <c r="D73" s="35">
        <v>135</v>
      </c>
      <c r="E73" s="442">
        <f t="shared" ref="E73:E80" si="8">IF(C73&gt;0, (D73-C73)/C73, "n/a ")</f>
        <v>-0.90506329113924056</v>
      </c>
      <c r="F73" s="34">
        <v>0</v>
      </c>
      <c r="G73" s="35">
        <v>0</v>
      </c>
      <c r="H73" s="451" t="str">
        <f t="shared" ref="H73:H80" si="9">IF(F73&gt;0, (G73-F73)/F73, "n/a ")</f>
        <v xml:space="preserve">n/a </v>
      </c>
    </row>
    <row r="74" spans="1:8">
      <c r="A74" s="323" t="s">
        <v>101</v>
      </c>
      <c r="B74" s="61" t="s">
        <v>102</v>
      </c>
      <c r="C74" s="34">
        <v>0</v>
      </c>
      <c r="D74" s="35">
        <v>0</v>
      </c>
      <c r="E74" s="442" t="str">
        <f t="shared" si="8"/>
        <v xml:space="preserve">n/a </v>
      </c>
      <c r="F74" s="34">
        <v>0</v>
      </c>
      <c r="G74" s="35">
        <v>0</v>
      </c>
      <c r="H74" s="451" t="str">
        <f t="shared" si="9"/>
        <v xml:space="preserve">n/a </v>
      </c>
    </row>
    <row r="75" spans="1:8">
      <c r="A75" s="323" t="s">
        <v>103</v>
      </c>
      <c r="B75" s="61" t="s">
        <v>104</v>
      </c>
      <c r="C75" s="34">
        <v>121748</v>
      </c>
      <c r="D75" s="35">
        <v>11330</v>
      </c>
      <c r="E75" s="442">
        <f t="shared" si="8"/>
        <v>-0.90693892302132273</v>
      </c>
      <c r="F75" s="34">
        <v>37792</v>
      </c>
      <c r="G75" s="35">
        <v>4230</v>
      </c>
      <c r="H75" s="451">
        <f t="shared" si="9"/>
        <v>-0.88807154953429301</v>
      </c>
    </row>
    <row r="76" spans="1:8">
      <c r="A76" s="323" t="s">
        <v>105</v>
      </c>
      <c r="B76" s="61" t="s">
        <v>106</v>
      </c>
      <c r="C76" s="34">
        <v>35817</v>
      </c>
      <c r="D76" s="35">
        <v>1352</v>
      </c>
      <c r="E76" s="442">
        <f t="shared" si="8"/>
        <v>-0.9622525616327442</v>
      </c>
      <c r="F76" s="34">
        <v>69</v>
      </c>
      <c r="G76" s="35">
        <v>0</v>
      </c>
      <c r="H76" s="451">
        <f t="shared" si="9"/>
        <v>-1</v>
      </c>
    </row>
    <row r="77" spans="1:8">
      <c r="A77" s="323" t="s">
        <v>107</v>
      </c>
      <c r="B77" s="61" t="s">
        <v>108</v>
      </c>
      <c r="C77" s="34">
        <v>3146</v>
      </c>
      <c r="D77" s="35">
        <v>546</v>
      </c>
      <c r="E77" s="442">
        <f t="shared" si="8"/>
        <v>-0.82644628099173556</v>
      </c>
      <c r="F77" s="34">
        <v>192</v>
      </c>
      <c r="G77" s="35">
        <v>335</v>
      </c>
      <c r="H77" s="451">
        <f t="shared" si="9"/>
        <v>0.74479166666666663</v>
      </c>
    </row>
    <row r="78" spans="1:8">
      <c r="A78" s="323" t="s">
        <v>109</v>
      </c>
      <c r="B78" s="61" t="s">
        <v>110</v>
      </c>
      <c r="C78" s="34">
        <v>62125</v>
      </c>
      <c r="D78" s="35">
        <v>3543</v>
      </c>
      <c r="E78" s="442">
        <f t="shared" si="8"/>
        <v>-0.94296981891348086</v>
      </c>
      <c r="F78" s="34">
        <v>0</v>
      </c>
      <c r="G78" s="35">
        <v>0</v>
      </c>
      <c r="H78" s="451" t="str">
        <f t="shared" si="9"/>
        <v xml:space="preserve">n/a </v>
      </c>
    </row>
    <row r="79" spans="1:8">
      <c r="A79" s="323" t="s">
        <v>111</v>
      </c>
      <c r="B79" s="61" t="s">
        <v>112</v>
      </c>
      <c r="C79" s="34">
        <v>53827</v>
      </c>
      <c r="D79" s="35">
        <v>1028</v>
      </c>
      <c r="E79" s="442">
        <f t="shared" si="8"/>
        <v>-0.98090177791814515</v>
      </c>
      <c r="F79" s="34">
        <v>26</v>
      </c>
      <c r="G79" s="35">
        <v>0</v>
      </c>
      <c r="H79" s="451">
        <f t="shared" si="9"/>
        <v>-1</v>
      </c>
    </row>
    <row r="80" spans="1:8">
      <c r="A80" s="323" t="s">
        <v>113</v>
      </c>
      <c r="B80" s="61" t="s">
        <v>114</v>
      </c>
      <c r="C80" s="34">
        <v>21332</v>
      </c>
      <c r="D80" s="35">
        <v>2225</v>
      </c>
      <c r="E80" s="442">
        <f t="shared" si="8"/>
        <v>-0.89569660603787737</v>
      </c>
      <c r="F80" s="34">
        <v>5998</v>
      </c>
      <c r="G80" s="35">
        <v>677</v>
      </c>
      <c r="H80" s="451">
        <f t="shared" si="9"/>
        <v>-0.88712904301433815</v>
      </c>
    </row>
    <row r="81" spans="1:8">
      <c r="A81" s="36"/>
      <c r="B81" s="37" t="s">
        <v>115</v>
      </c>
      <c r="C81" s="38">
        <v>299417</v>
      </c>
      <c r="D81" s="39">
        <v>20159</v>
      </c>
      <c r="E81" s="443">
        <f>(D81-C81)/C81</f>
        <v>-0.93267249354579063</v>
      </c>
      <c r="F81" s="38">
        <v>44077</v>
      </c>
      <c r="G81" s="39">
        <v>5242</v>
      </c>
      <c r="H81" s="452">
        <f>(G81-F81)/F81</f>
        <v>-0.88107176078226734</v>
      </c>
    </row>
    <row r="82" spans="1:8">
      <c r="A82" s="67"/>
      <c r="B82" s="69" t="s">
        <v>28</v>
      </c>
      <c r="C82" s="47"/>
      <c r="D82" s="66"/>
      <c r="E82" s="446"/>
      <c r="F82" s="47"/>
      <c r="G82" s="66"/>
      <c r="H82" s="456"/>
    </row>
    <row r="83" spans="1:8">
      <c r="A83" s="329"/>
      <c r="B83" s="88" t="s">
        <v>29</v>
      </c>
      <c r="C83" s="330"/>
      <c r="D83" s="91"/>
      <c r="E83" s="446"/>
      <c r="F83" s="326">
        <v>0.14720941028732504</v>
      </c>
      <c r="G83" s="55">
        <v>0.26003273971923213</v>
      </c>
      <c r="H83" s="456"/>
    </row>
    <row r="84" spans="1:8">
      <c r="A84" s="67"/>
      <c r="B84" s="61"/>
      <c r="C84" s="77"/>
      <c r="D84" s="68"/>
      <c r="E84" s="446"/>
      <c r="F84" s="77"/>
      <c r="G84" s="68"/>
      <c r="H84" s="456"/>
    </row>
    <row r="85" spans="1:8">
      <c r="A85" s="23" t="s">
        <v>116</v>
      </c>
      <c r="B85" s="61"/>
      <c r="C85" s="77"/>
      <c r="D85" s="68"/>
      <c r="E85" s="446"/>
      <c r="F85" s="77"/>
      <c r="G85" s="68"/>
      <c r="H85" s="456"/>
    </row>
    <row r="86" spans="1:8">
      <c r="A86" s="323" t="s">
        <v>117</v>
      </c>
      <c r="B86" s="61" t="s">
        <v>118</v>
      </c>
      <c r="C86" s="34">
        <v>12960</v>
      </c>
      <c r="D86" s="35">
        <v>100</v>
      </c>
      <c r="E86" s="442">
        <f>IF(C86&gt;0, (D86-C86)/C86, "n/a ")</f>
        <v>-0.99228395061728392</v>
      </c>
      <c r="F86" s="34">
        <v>31</v>
      </c>
      <c r="G86" s="35">
        <v>0</v>
      </c>
      <c r="H86" s="451">
        <f>IF(F86&gt;0, (G86-F86)/F86, "n/a ")</f>
        <v>-1</v>
      </c>
    </row>
    <row r="87" spans="1:8">
      <c r="A87" s="323" t="s">
        <v>119</v>
      </c>
      <c r="B87" s="61" t="s">
        <v>120</v>
      </c>
      <c r="C87" s="34">
        <v>83559</v>
      </c>
      <c r="D87" s="35">
        <v>6777</v>
      </c>
      <c r="E87" s="442">
        <f>IF(C87&gt;0, (D87-C87)/C87, "n/a ")</f>
        <v>-0.91889563063224788</v>
      </c>
      <c r="F87" s="34">
        <v>586</v>
      </c>
      <c r="G87" s="35">
        <v>181</v>
      </c>
      <c r="H87" s="451">
        <f>IF(F87&gt;0, (G87-F87)/F87, "n/a ")</f>
        <v>-0.69112627986348119</v>
      </c>
    </row>
    <row r="88" spans="1:8">
      <c r="A88" s="323" t="s">
        <v>121</v>
      </c>
      <c r="B88" s="61" t="s">
        <v>122</v>
      </c>
      <c r="C88" s="34">
        <v>68577</v>
      </c>
      <c r="D88" s="35">
        <v>6298</v>
      </c>
      <c r="E88" s="442">
        <f>IF(C88&gt;0, (D88-C88)/C88, "n/a ")</f>
        <v>-0.90816162853434823</v>
      </c>
      <c r="F88" s="34">
        <v>463</v>
      </c>
      <c r="G88" s="35">
        <v>37</v>
      </c>
      <c r="H88" s="451">
        <f>IF(F88&gt;0, (G88-F88)/F88, "n/a ")</f>
        <v>-0.92008639308855289</v>
      </c>
    </row>
    <row r="89" spans="1:8">
      <c r="A89" s="323" t="s">
        <v>123</v>
      </c>
      <c r="B89" s="61" t="s">
        <v>124</v>
      </c>
      <c r="C89" s="34">
        <v>8392</v>
      </c>
      <c r="D89" s="35">
        <v>557</v>
      </c>
      <c r="E89" s="442">
        <f>IF(C89&gt;0, (D89-C89)/C89, "n/a ")</f>
        <v>-0.93362726406101049</v>
      </c>
      <c r="F89" s="34">
        <v>1398</v>
      </c>
      <c r="G89" s="35">
        <v>103</v>
      </c>
      <c r="H89" s="451">
        <f>IF(F89&gt;0, (G89-F89)/F89, "n/a ")</f>
        <v>-0.92632331902718168</v>
      </c>
    </row>
    <row r="90" spans="1:8">
      <c r="A90" s="36"/>
      <c r="B90" s="37" t="s">
        <v>125</v>
      </c>
      <c r="C90" s="38">
        <v>173488</v>
      </c>
      <c r="D90" s="39">
        <v>13732</v>
      </c>
      <c r="E90" s="443">
        <f>(D90-C90)/C90</f>
        <v>-0.92084755141565988</v>
      </c>
      <c r="F90" s="38">
        <v>2478</v>
      </c>
      <c r="G90" s="39">
        <v>321</v>
      </c>
      <c r="H90" s="452">
        <f>IF(F90&gt;0, (G90-F90)/F90, 0)</f>
        <v>-0.8704600484261501</v>
      </c>
    </row>
    <row r="91" spans="1:8">
      <c r="A91" s="67"/>
      <c r="B91" s="69" t="s">
        <v>28</v>
      </c>
      <c r="C91" s="47"/>
      <c r="D91" s="66"/>
      <c r="E91" s="446"/>
      <c r="F91" s="47"/>
      <c r="G91" s="66"/>
      <c r="H91" s="456"/>
    </row>
    <row r="92" spans="1:8">
      <c r="A92" s="329"/>
      <c r="B92" s="88" t="s">
        <v>29</v>
      </c>
      <c r="C92" s="330"/>
      <c r="D92" s="91"/>
      <c r="E92" s="446"/>
      <c r="F92" s="326">
        <v>1.4283408650742414E-2</v>
      </c>
      <c r="G92" s="55">
        <v>2.3376055927759976E-2</v>
      </c>
      <c r="H92" s="456"/>
    </row>
    <row r="93" spans="1:8">
      <c r="A93" s="67"/>
      <c r="B93" s="61"/>
      <c r="C93" s="77"/>
      <c r="D93" s="68"/>
      <c r="E93" s="446"/>
      <c r="F93" s="77"/>
      <c r="G93" s="68"/>
      <c r="H93" s="456"/>
    </row>
    <row r="94" spans="1:8">
      <c r="A94" s="23" t="s">
        <v>126</v>
      </c>
      <c r="B94" s="61"/>
      <c r="C94" s="77"/>
      <c r="D94" s="68"/>
      <c r="E94" s="446"/>
      <c r="F94" s="77"/>
      <c r="G94" s="68"/>
      <c r="H94" s="456"/>
    </row>
    <row r="95" spans="1:8">
      <c r="A95" s="323" t="s">
        <v>127</v>
      </c>
      <c r="B95" s="61" t="s">
        <v>128</v>
      </c>
      <c r="C95" s="34">
        <v>30932</v>
      </c>
      <c r="D95" s="35">
        <v>3223</v>
      </c>
      <c r="E95" s="442">
        <f t="shared" ref="E95:E103" si="10">IF(C95&gt;0, (D95-C95)/C95, "n/a ")</f>
        <v>-0.89580369843527741</v>
      </c>
      <c r="F95" s="34">
        <v>18263</v>
      </c>
      <c r="G95" s="35">
        <v>2530</v>
      </c>
      <c r="H95" s="456">
        <f t="shared" ref="H95:H103" si="11">IF(F95&gt;0, (G95-F95)/F95, "n/a ")</f>
        <v>-0.86146854295570274</v>
      </c>
    </row>
    <row r="96" spans="1:8">
      <c r="A96" s="323" t="s">
        <v>129</v>
      </c>
      <c r="B96" s="61" t="s">
        <v>130</v>
      </c>
      <c r="C96" s="34">
        <v>0</v>
      </c>
      <c r="D96" s="35">
        <v>0</v>
      </c>
      <c r="E96" s="442" t="str">
        <f t="shared" si="10"/>
        <v xml:space="preserve">n/a </v>
      </c>
      <c r="F96" s="34">
        <v>0</v>
      </c>
      <c r="G96" s="35">
        <v>0</v>
      </c>
      <c r="H96" s="451" t="str">
        <f t="shared" si="11"/>
        <v xml:space="preserve">n/a </v>
      </c>
    </row>
    <row r="97" spans="1:8">
      <c r="A97" s="323" t="s">
        <v>131</v>
      </c>
      <c r="B97" s="61" t="s">
        <v>132</v>
      </c>
      <c r="C97" s="34">
        <v>60590</v>
      </c>
      <c r="D97" s="35">
        <v>9815</v>
      </c>
      <c r="E97" s="442">
        <f t="shared" si="10"/>
        <v>-0.83800957253672226</v>
      </c>
      <c r="F97" s="34">
        <v>0</v>
      </c>
      <c r="G97" s="35">
        <v>0</v>
      </c>
      <c r="H97" s="451" t="str">
        <f t="shared" si="11"/>
        <v xml:space="preserve">n/a </v>
      </c>
    </row>
    <row r="98" spans="1:8">
      <c r="A98" s="323" t="s">
        <v>133</v>
      </c>
      <c r="B98" s="61" t="s">
        <v>134</v>
      </c>
      <c r="C98" s="34">
        <v>14760</v>
      </c>
      <c r="D98" s="35">
        <v>505</v>
      </c>
      <c r="E98" s="442">
        <f t="shared" si="10"/>
        <v>-0.96578590785907859</v>
      </c>
      <c r="F98" s="34">
        <v>247</v>
      </c>
      <c r="G98" s="35">
        <v>0</v>
      </c>
      <c r="H98" s="451">
        <f t="shared" si="11"/>
        <v>-1</v>
      </c>
    </row>
    <row r="99" spans="1:8">
      <c r="A99" s="323" t="s">
        <v>135</v>
      </c>
      <c r="B99" s="61" t="s">
        <v>136</v>
      </c>
      <c r="C99" s="34">
        <v>18292</v>
      </c>
      <c r="D99" s="35">
        <v>1016</v>
      </c>
      <c r="E99" s="442">
        <f t="shared" si="10"/>
        <v>-0.94445659304614038</v>
      </c>
      <c r="F99" s="34">
        <v>3586</v>
      </c>
      <c r="G99" s="35">
        <v>142</v>
      </c>
      <c r="H99" s="451">
        <f t="shared" si="11"/>
        <v>-0.9604015616285555</v>
      </c>
    </row>
    <row r="100" spans="1:8">
      <c r="A100" s="323" t="s">
        <v>137</v>
      </c>
      <c r="B100" s="61" t="s">
        <v>138</v>
      </c>
      <c r="C100" s="34">
        <v>96636</v>
      </c>
      <c r="D100" s="35">
        <v>7175</v>
      </c>
      <c r="E100" s="442">
        <f t="shared" si="10"/>
        <v>-0.92575230762862704</v>
      </c>
      <c r="F100" s="34">
        <v>2</v>
      </c>
      <c r="G100" s="35">
        <v>0</v>
      </c>
      <c r="H100" s="451">
        <f t="shared" si="11"/>
        <v>-1</v>
      </c>
    </row>
    <row r="101" spans="1:8">
      <c r="A101" s="323" t="s">
        <v>139</v>
      </c>
      <c r="B101" s="61" t="s">
        <v>140</v>
      </c>
      <c r="C101" s="34">
        <v>0</v>
      </c>
      <c r="D101" s="35">
        <v>0</v>
      </c>
      <c r="E101" s="442" t="str">
        <f t="shared" si="10"/>
        <v xml:space="preserve">n/a </v>
      </c>
      <c r="F101" s="34">
        <v>0</v>
      </c>
      <c r="G101" s="35">
        <v>0</v>
      </c>
      <c r="H101" s="451" t="str">
        <f t="shared" si="11"/>
        <v xml:space="preserve">n/a </v>
      </c>
    </row>
    <row r="102" spans="1:8">
      <c r="A102" s="323" t="s">
        <v>141</v>
      </c>
      <c r="B102" s="61" t="s">
        <v>142</v>
      </c>
      <c r="C102" s="34">
        <v>1</v>
      </c>
      <c r="D102" s="35">
        <v>0</v>
      </c>
      <c r="E102" s="442">
        <f t="shared" si="10"/>
        <v>-1</v>
      </c>
      <c r="F102" s="34">
        <v>0</v>
      </c>
      <c r="G102" s="35">
        <v>0</v>
      </c>
      <c r="H102" s="451" t="str">
        <f t="shared" si="11"/>
        <v xml:space="preserve">n/a </v>
      </c>
    </row>
    <row r="103" spans="1:8">
      <c r="A103" s="323" t="s">
        <v>143</v>
      </c>
      <c r="B103" s="61" t="s">
        <v>144</v>
      </c>
      <c r="C103" s="34">
        <v>62198</v>
      </c>
      <c r="D103" s="35">
        <v>5482</v>
      </c>
      <c r="E103" s="442">
        <f t="shared" si="10"/>
        <v>-0.91186211775298243</v>
      </c>
      <c r="F103" s="34">
        <v>58</v>
      </c>
      <c r="G103" s="35">
        <v>1</v>
      </c>
      <c r="H103" s="451">
        <f t="shared" si="11"/>
        <v>-0.98275862068965514</v>
      </c>
    </row>
    <row r="104" spans="1:8">
      <c r="A104" s="56"/>
      <c r="B104" s="57" t="s">
        <v>145</v>
      </c>
      <c r="C104" s="58">
        <v>283409</v>
      </c>
      <c r="D104" s="59">
        <v>27216</v>
      </c>
      <c r="E104" s="449">
        <f>(D104-C104)/C104</f>
        <v>-0.90396917529083409</v>
      </c>
      <c r="F104" s="58">
        <v>22156</v>
      </c>
      <c r="G104" s="59">
        <v>2673</v>
      </c>
      <c r="H104" s="455">
        <f>(G104-F104)/F104</f>
        <v>-0.87935547932839864</v>
      </c>
    </row>
    <row r="105" spans="1:8">
      <c r="A105" s="60"/>
      <c r="B105" s="61"/>
      <c r="C105" s="77"/>
      <c r="D105" s="68"/>
      <c r="E105" s="446"/>
      <c r="F105" s="77"/>
      <c r="G105" s="68"/>
      <c r="H105" s="456"/>
    </row>
    <row r="106" spans="1:8">
      <c r="A106" s="323" t="s">
        <v>146</v>
      </c>
      <c r="B106" s="61" t="s">
        <v>147</v>
      </c>
      <c r="C106" s="34">
        <v>312257</v>
      </c>
      <c r="D106" s="35">
        <v>29015</v>
      </c>
      <c r="E106" s="442">
        <f>IF(C106&gt;0, (D106-C106)/C106, "n/a ")</f>
        <v>-0.90707974520987522</v>
      </c>
      <c r="F106" s="34">
        <v>6365</v>
      </c>
      <c r="G106" s="35">
        <v>792</v>
      </c>
      <c r="H106" s="451">
        <f>IF(F106&gt;0, (G106-F106)/F106, "n/a ")</f>
        <v>-0.87556952081696782</v>
      </c>
    </row>
    <row r="107" spans="1:8">
      <c r="A107" s="323" t="s">
        <v>148</v>
      </c>
      <c r="B107" s="61" t="s">
        <v>149</v>
      </c>
      <c r="C107" s="34">
        <v>25046</v>
      </c>
      <c r="D107" s="35">
        <v>2376</v>
      </c>
      <c r="E107" s="442">
        <f>IF(C107&gt;0, (D107-C107)/C107, "n/a ")</f>
        <v>-0.90513455242354068</v>
      </c>
      <c r="F107" s="34">
        <v>0</v>
      </c>
      <c r="G107" s="35">
        <v>0</v>
      </c>
      <c r="H107" s="451" t="str">
        <f>IF(F107&gt;0, (G107-F107)/F107, "n/a ")</f>
        <v xml:space="preserve">n/a </v>
      </c>
    </row>
    <row r="108" spans="1:8">
      <c r="A108" s="323" t="s">
        <v>150</v>
      </c>
      <c r="B108" s="61" t="s">
        <v>151</v>
      </c>
      <c r="C108" s="34">
        <v>96031</v>
      </c>
      <c r="D108" s="35">
        <v>10129</v>
      </c>
      <c r="E108" s="442">
        <f>IF(C108&gt;0, (D108-C108)/C108, "n/a ")</f>
        <v>-0.89452364340681656</v>
      </c>
      <c r="F108" s="34">
        <v>3532</v>
      </c>
      <c r="G108" s="35">
        <v>233</v>
      </c>
      <c r="H108" s="451">
        <f>IF(F108&gt;0, (G108-F108)/F108, "n/a ")</f>
        <v>-0.93403171007927521</v>
      </c>
    </row>
    <row r="109" spans="1:8">
      <c r="A109" s="323" t="s">
        <v>152</v>
      </c>
      <c r="B109" s="61" t="s">
        <v>153</v>
      </c>
      <c r="C109" s="34">
        <v>95162</v>
      </c>
      <c r="D109" s="35">
        <v>7600</v>
      </c>
      <c r="E109" s="442">
        <f>IF(C109&gt;0, (D109-C109)/C109, "n/a ")</f>
        <v>-0.92013618881486303</v>
      </c>
      <c r="F109" s="34">
        <v>8510</v>
      </c>
      <c r="G109" s="35">
        <v>980</v>
      </c>
      <c r="H109" s="451">
        <f>IF(F109&gt;0, (G109-F109)/F109, "n/a ")</f>
        <v>-0.88484136310223271</v>
      </c>
    </row>
    <row r="110" spans="1:8">
      <c r="A110" s="323" t="s">
        <v>154</v>
      </c>
      <c r="B110" s="61" t="s">
        <v>155</v>
      </c>
      <c r="C110" s="34">
        <v>111007</v>
      </c>
      <c r="D110" s="35">
        <v>2187</v>
      </c>
      <c r="E110" s="442">
        <f>IF(C110&gt;0, (D110-C110)/C110, "n/a ")</f>
        <v>-0.98029853973172865</v>
      </c>
      <c r="F110" s="34">
        <v>1</v>
      </c>
      <c r="G110" s="35">
        <v>1</v>
      </c>
      <c r="H110" s="451">
        <f>IF(F110&gt;0, (G110-F110)/F110, "n/a ")</f>
        <v>0</v>
      </c>
    </row>
    <row r="111" spans="1:8">
      <c r="A111" s="63"/>
      <c r="B111" s="57" t="s">
        <v>156</v>
      </c>
      <c r="C111" s="58">
        <v>639503</v>
      </c>
      <c r="D111" s="59">
        <v>51307</v>
      </c>
      <c r="E111" s="449">
        <f>(D111-C111)/C111</f>
        <v>-0.91977050928611748</v>
      </c>
      <c r="F111" s="58">
        <v>18408</v>
      </c>
      <c r="G111" s="59">
        <v>2006</v>
      </c>
      <c r="H111" s="455">
        <f>(G111-F111)/F111</f>
        <v>-0.89102564102564108</v>
      </c>
    </row>
    <row r="112" spans="1:8">
      <c r="A112" s="36"/>
      <c r="B112" s="37" t="s">
        <v>157</v>
      </c>
      <c r="C112" s="38">
        <v>922912</v>
      </c>
      <c r="D112" s="39">
        <v>78523</v>
      </c>
      <c r="E112" s="443">
        <f>(D112-C112)/C112</f>
        <v>-0.91491821538781593</v>
      </c>
      <c r="F112" s="38">
        <v>40564</v>
      </c>
      <c r="G112" s="39">
        <v>4679</v>
      </c>
      <c r="H112" s="452">
        <f>(G112-F112)/F112</f>
        <v>-0.88465141504782563</v>
      </c>
    </row>
    <row r="113" spans="1:8">
      <c r="A113" s="67"/>
      <c r="B113" s="69" t="s">
        <v>28</v>
      </c>
      <c r="C113" s="47"/>
      <c r="D113" s="66"/>
      <c r="E113" s="446"/>
      <c r="F113" s="47"/>
      <c r="G113" s="66"/>
      <c r="H113" s="456"/>
    </row>
    <row r="114" spans="1:8">
      <c r="A114" s="329"/>
      <c r="B114" s="88" t="s">
        <v>29</v>
      </c>
      <c r="C114" s="330"/>
      <c r="D114" s="91"/>
      <c r="E114" s="446"/>
      <c r="F114" s="326">
        <v>4.3952186123920808E-2</v>
      </c>
      <c r="G114" s="55">
        <v>5.9587636743374556E-2</v>
      </c>
      <c r="H114" s="456"/>
    </row>
    <row r="115" spans="1:8">
      <c r="A115" s="67"/>
      <c r="B115" s="61"/>
      <c r="C115" s="77"/>
      <c r="D115" s="68"/>
      <c r="E115" s="446"/>
      <c r="F115" s="77"/>
      <c r="G115" s="68"/>
      <c r="H115" s="456"/>
    </row>
    <row r="116" spans="1:8">
      <c r="A116" s="23" t="s">
        <v>158</v>
      </c>
      <c r="B116" s="61"/>
      <c r="C116" s="77"/>
      <c r="D116" s="68"/>
      <c r="E116" s="446"/>
      <c r="F116" s="77"/>
      <c r="G116" s="68"/>
      <c r="H116" s="456"/>
    </row>
    <row r="117" spans="1:8">
      <c r="A117" s="323" t="s">
        <v>159</v>
      </c>
      <c r="B117" s="61" t="s">
        <v>160</v>
      </c>
      <c r="C117" s="34">
        <v>43978</v>
      </c>
      <c r="D117" s="35">
        <v>4400</v>
      </c>
      <c r="E117" s="442">
        <f>IF(C117&gt;0, (D117-C117)/C117, "n/a ")</f>
        <v>-0.89994997498749374</v>
      </c>
      <c r="F117" s="34">
        <v>220</v>
      </c>
      <c r="G117" s="35">
        <v>17</v>
      </c>
      <c r="H117" s="451">
        <f>IF(F117&gt;0, (G117-F117)/F117, "n/a ")</f>
        <v>-0.92272727272727273</v>
      </c>
    </row>
    <row r="118" spans="1:8">
      <c r="A118" s="323" t="s">
        <v>161</v>
      </c>
      <c r="B118" s="61" t="s">
        <v>162</v>
      </c>
      <c r="C118" s="34">
        <v>286568</v>
      </c>
      <c r="D118" s="35">
        <v>21534</v>
      </c>
      <c r="E118" s="442">
        <f>IF(C118&gt;0, (D118-C118)/C118, "n/a ")</f>
        <v>-0.92485553167136592</v>
      </c>
      <c r="F118" s="34">
        <v>261011</v>
      </c>
      <c r="G118" s="35">
        <v>19560</v>
      </c>
      <c r="H118" s="451">
        <f>IF(F118&gt;0, (G118-F118)/F118, "n/a ")</f>
        <v>-0.92506062962863633</v>
      </c>
    </row>
    <row r="119" spans="1:8">
      <c r="A119" s="56"/>
      <c r="B119" s="57" t="s">
        <v>163</v>
      </c>
      <c r="C119" s="58">
        <v>330546</v>
      </c>
      <c r="D119" s="59">
        <v>25934</v>
      </c>
      <c r="E119" s="449">
        <f>(D119-C119)/C119</f>
        <v>-0.92154193364917436</v>
      </c>
      <c r="F119" s="58">
        <v>261231</v>
      </c>
      <c r="G119" s="59">
        <v>19577</v>
      </c>
      <c r="H119" s="455">
        <f>(G119-F119)/F119</f>
        <v>-0.92505866455359431</v>
      </c>
    </row>
    <row r="120" spans="1:8">
      <c r="A120" s="60"/>
      <c r="B120" s="61"/>
      <c r="C120" s="77"/>
      <c r="D120" s="68"/>
      <c r="E120" s="446"/>
      <c r="F120" s="77"/>
      <c r="G120" s="68"/>
      <c r="H120" s="456"/>
    </row>
    <row r="121" spans="1:8">
      <c r="A121" s="323" t="s">
        <v>164</v>
      </c>
      <c r="B121" s="61" t="s">
        <v>165</v>
      </c>
      <c r="C121" s="34">
        <v>283876</v>
      </c>
      <c r="D121" s="35">
        <v>19306</v>
      </c>
      <c r="E121" s="442">
        <f t="shared" ref="E121:E128" si="12">IF(C121&gt;0, (D121-C121)/C121, "n/a ")</f>
        <v>-0.93199143287914443</v>
      </c>
      <c r="F121" s="34">
        <v>4</v>
      </c>
      <c r="G121" s="35">
        <v>0</v>
      </c>
      <c r="H121" s="451">
        <f t="shared" ref="H121:H128" si="13">IF(F121&gt;0, (G121-F121)/F121, "n/a ")</f>
        <v>-1</v>
      </c>
    </row>
    <row r="122" spans="1:8">
      <c r="A122" s="323" t="s">
        <v>166</v>
      </c>
      <c r="B122" s="61" t="s">
        <v>167</v>
      </c>
      <c r="C122" s="34">
        <v>214929</v>
      </c>
      <c r="D122" s="35">
        <v>20363</v>
      </c>
      <c r="E122" s="442">
        <f t="shared" si="12"/>
        <v>-0.90525708489780343</v>
      </c>
      <c r="F122" s="34">
        <v>5102</v>
      </c>
      <c r="G122" s="35">
        <v>12</v>
      </c>
      <c r="H122" s="451">
        <f t="shared" si="13"/>
        <v>-0.99764798118384945</v>
      </c>
    </row>
    <row r="123" spans="1:8">
      <c r="A123" s="323" t="s">
        <v>168</v>
      </c>
      <c r="B123" s="61" t="s">
        <v>169</v>
      </c>
      <c r="C123" s="34">
        <v>234415</v>
      </c>
      <c r="D123" s="35">
        <v>7175</v>
      </c>
      <c r="E123" s="442">
        <f t="shared" si="12"/>
        <v>-0.9693918904506964</v>
      </c>
      <c r="F123" s="34">
        <v>192607</v>
      </c>
      <c r="G123" s="35">
        <v>5751</v>
      </c>
      <c r="H123" s="451">
        <f t="shared" si="13"/>
        <v>-0.97014127212406609</v>
      </c>
    </row>
    <row r="124" spans="1:8">
      <c r="A124" s="323" t="s">
        <v>170</v>
      </c>
      <c r="B124" s="61" t="s">
        <v>171</v>
      </c>
      <c r="C124" s="34">
        <v>157858</v>
      </c>
      <c r="D124" s="35">
        <v>6395</v>
      </c>
      <c r="E124" s="442">
        <f t="shared" si="12"/>
        <v>-0.95948890775253715</v>
      </c>
      <c r="F124" s="34">
        <v>32098</v>
      </c>
      <c r="G124" s="35">
        <v>499</v>
      </c>
      <c r="H124" s="451">
        <f t="shared" si="13"/>
        <v>-0.98445386005358593</v>
      </c>
    </row>
    <row r="125" spans="1:8">
      <c r="A125" s="323" t="s">
        <v>172</v>
      </c>
      <c r="B125" s="61" t="s">
        <v>173</v>
      </c>
      <c r="C125" s="34">
        <v>3621</v>
      </c>
      <c r="D125" s="35">
        <v>34</v>
      </c>
      <c r="E125" s="442">
        <f t="shared" si="12"/>
        <v>-0.99061032863849763</v>
      </c>
      <c r="F125" s="34">
        <v>3149</v>
      </c>
      <c r="G125" s="35">
        <v>0</v>
      </c>
      <c r="H125" s="451">
        <f t="shared" si="13"/>
        <v>-1</v>
      </c>
    </row>
    <row r="126" spans="1:8">
      <c r="A126" s="323" t="s">
        <v>174</v>
      </c>
      <c r="B126" s="61" t="s">
        <v>175</v>
      </c>
      <c r="C126" s="34">
        <v>71</v>
      </c>
      <c r="D126" s="35">
        <v>0</v>
      </c>
      <c r="E126" s="442">
        <f t="shared" si="12"/>
        <v>-1</v>
      </c>
      <c r="F126" s="34">
        <v>0</v>
      </c>
      <c r="G126" s="35">
        <v>0</v>
      </c>
      <c r="H126" s="451" t="str">
        <f t="shared" si="13"/>
        <v xml:space="preserve">n/a </v>
      </c>
    </row>
    <row r="127" spans="1:8">
      <c r="A127" s="323" t="s">
        <v>176</v>
      </c>
      <c r="B127" s="61" t="s">
        <v>177</v>
      </c>
      <c r="C127" s="34">
        <v>117090</v>
      </c>
      <c r="D127" s="35">
        <v>27380</v>
      </c>
      <c r="E127" s="442">
        <f t="shared" si="12"/>
        <v>-0.76616278076693145</v>
      </c>
      <c r="F127" s="34">
        <v>58555</v>
      </c>
      <c r="G127" s="35">
        <v>0</v>
      </c>
      <c r="H127" s="451">
        <f t="shared" si="13"/>
        <v>-1</v>
      </c>
    </row>
    <row r="128" spans="1:8">
      <c r="A128" s="323" t="s">
        <v>178</v>
      </c>
      <c r="B128" s="61" t="s">
        <v>179</v>
      </c>
      <c r="C128" s="34">
        <v>216087</v>
      </c>
      <c r="D128" s="35">
        <v>10163</v>
      </c>
      <c r="E128" s="442">
        <f t="shared" si="12"/>
        <v>-0.95296801751146532</v>
      </c>
      <c r="F128" s="34">
        <v>11767</v>
      </c>
      <c r="G128" s="35">
        <v>504</v>
      </c>
      <c r="H128" s="451">
        <f t="shared" si="13"/>
        <v>-0.95716835217132656</v>
      </c>
    </row>
    <row r="129" spans="1:8">
      <c r="A129" s="56"/>
      <c r="B129" s="57" t="s">
        <v>180</v>
      </c>
      <c r="C129" s="58">
        <v>1227947</v>
      </c>
      <c r="D129" s="59">
        <v>90816</v>
      </c>
      <c r="E129" s="449">
        <f>(D129-C129)/C129</f>
        <v>-0.92604241062521431</v>
      </c>
      <c r="F129" s="58">
        <v>303282</v>
      </c>
      <c r="G129" s="59">
        <v>6766</v>
      </c>
      <c r="H129" s="455">
        <f>(G129-F129)/F129</f>
        <v>-0.97769073007959584</v>
      </c>
    </row>
    <row r="130" spans="1:8">
      <c r="A130" s="60"/>
      <c r="B130" s="61"/>
      <c r="C130" s="77"/>
      <c r="D130" s="68"/>
      <c r="E130" s="446"/>
      <c r="F130" s="77"/>
      <c r="G130" s="68"/>
      <c r="H130" s="456"/>
    </row>
    <row r="131" spans="1:8">
      <c r="A131" s="323" t="s">
        <v>181</v>
      </c>
      <c r="B131" s="61" t="s">
        <v>182</v>
      </c>
      <c r="C131" s="34">
        <v>163322</v>
      </c>
      <c r="D131" s="35">
        <v>11237</v>
      </c>
      <c r="E131" s="442">
        <f>IF(C131&gt;0, (D131-C131)/C131, "n/a ")</f>
        <v>-0.9311972667491214</v>
      </c>
      <c r="F131" s="34">
        <v>33827</v>
      </c>
      <c r="G131" s="35">
        <v>1815</v>
      </c>
      <c r="H131" s="451">
        <f>IF(F131&gt;0, (G131-F131)/F131, "n/a ")</f>
        <v>-0.94634463594170337</v>
      </c>
    </row>
    <row r="132" spans="1:8">
      <c r="A132" s="323" t="s">
        <v>183</v>
      </c>
      <c r="B132" s="61" t="s">
        <v>184</v>
      </c>
      <c r="C132" s="34">
        <v>196</v>
      </c>
      <c r="D132" s="35">
        <v>8</v>
      </c>
      <c r="E132" s="442">
        <f>IF(C132&gt;0, (D132-C132)/C132, "n/a ")</f>
        <v>-0.95918367346938771</v>
      </c>
      <c r="F132" s="34">
        <v>0</v>
      </c>
      <c r="G132" s="35">
        <v>0</v>
      </c>
      <c r="H132" s="451" t="str">
        <f>IF(F132&gt;0, (G132-F132)/F132, "n/a ")</f>
        <v xml:space="preserve">n/a </v>
      </c>
    </row>
    <row r="133" spans="1:8">
      <c r="A133" s="323" t="s">
        <v>185</v>
      </c>
      <c r="B133" s="61" t="s">
        <v>186</v>
      </c>
      <c r="C133" s="34">
        <v>17016</v>
      </c>
      <c r="D133" s="35">
        <v>1313</v>
      </c>
      <c r="E133" s="442">
        <f>IF(C133&gt;0, (D133-C133)/C133, "n/a ")</f>
        <v>-0.92283732957216735</v>
      </c>
      <c r="F133" s="34">
        <v>8086</v>
      </c>
      <c r="G133" s="35">
        <v>554</v>
      </c>
      <c r="H133" s="451">
        <f>IF(F133&gt;0, (G133-F133)/F133, "n/a ")</f>
        <v>-0.93148651991095721</v>
      </c>
    </row>
    <row r="134" spans="1:8">
      <c r="A134" s="323" t="s">
        <v>187</v>
      </c>
      <c r="B134" s="61" t="s">
        <v>188</v>
      </c>
      <c r="C134" s="34">
        <v>1417</v>
      </c>
      <c r="D134" s="35">
        <v>215</v>
      </c>
      <c r="E134" s="442">
        <f>IF(C134&gt;0, (D134-C134)/C134, "n/a ")</f>
        <v>-0.84827099505998593</v>
      </c>
      <c r="F134" s="34">
        <v>3</v>
      </c>
      <c r="G134" s="35">
        <v>0</v>
      </c>
      <c r="H134" s="451">
        <f>IF(F134&gt;0, (G134-F134)/F134, "n/a ")</f>
        <v>-1</v>
      </c>
    </row>
    <row r="135" spans="1:8">
      <c r="A135" s="63"/>
      <c r="B135" s="57" t="s">
        <v>189</v>
      </c>
      <c r="C135" s="58">
        <v>181951</v>
      </c>
      <c r="D135" s="59">
        <v>12773</v>
      </c>
      <c r="E135" s="449">
        <f>(D135-C135)/C135</f>
        <v>-0.92979978125978968</v>
      </c>
      <c r="F135" s="58">
        <v>41916</v>
      </c>
      <c r="G135" s="59">
        <v>2369</v>
      </c>
      <c r="H135" s="455">
        <f>(G135-F135)/F135</f>
        <v>-0.94348220250023862</v>
      </c>
    </row>
    <row r="136" spans="1:8">
      <c r="A136" s="36"/>
      <c r="B136" s="37" t="s">
        <v>190</v>
      </c>
      <c r="C136" s="38">
        <v>1740444</v>
      </c>
      <c r="D136" s="39">
        <v>129523</v>
      </c>
      <c r="E136" s="443">
        <f>(D136-C136)/C136</f>
        <v>-0.92558048406038917</v>
      </c>
      <c r="F136" s="38">
        <v>606429</v>
      </c>
      <c r="G136" s="39">
        <v>28712</v>
      </c>
      <c r="H136" s="452">
        <f>(G136-F136)/F136</f>
        <v>-0.95265397927869544</v>
      </c>
    </row>
    <row r="137" spans="1:8">
      <c r="A137" s="67"/>
      <c r="B137" s="69" t="s">
        <v>28</v>
      </c>
      <c r="C137" s="47"/>
      <c r="D137" s="66"/>
      <c r="E137" s="446"/>
      <c r="F137" s="47"/>
      <c r="G137" s="66"/>
      <c r="H137" s="456"/>
    </row>
    <row r="138" spans="1:8">
      <c r="A138" s="329"/>
      <c r="B138" s="88" t="s">
        <v>29</v>
      </c>
      <c r="C138" s="330"/>
      <c r="D138" s="91"/>
      <c r="E138" s="446"/>
      <c r="F138" s="326">
        <v>0.3484335031750519</v>
      </c>
      <c r="G138" s="55">
        <v>0.2216749148799827</v>
      </c>
      <c r="H138" s="456"/>
    </row>
    <row r="139" spans="1:8">
      <c r="A139" s="60"/>
      <c r="B139" s="72"/>
      <c r="C139" s="333"/>
      <c r="D139" s="74"/>
      <c r="E139" s="447"/>
      <c r="F139" s="333"/>
      <c r="G139" s="74"/>
      <c r="H139" s="457"/>
    </row>
    <row r="140" spans="1:8">
      <c r="A140" s="23" t="s">
        <v>191</v>
      </c>
      <c r="B140" s="61"/>
      <c r="C140" s="77"/>
      <c r="D140" s="68"/>
      <c r="E140" s="446"/>
      <c r="F140" s="77"/>
      <c r="G140" s="68"/>
      <c r="H140" s="456"/>
    </row>
    <row r="141" spans="1:8">
      <c r="A141" s="323" t="s">
        <v>192</v>
      </c>
      <c r="B141" s="61" t="s">
        <v>193</v>
      </c>
      <c r="C141" s="34">
        <v>1304872</v>
      </c>
      <c r="D141" s="35">
        <v>90961</v>
      </c>
      <c r="E141" s="442">
        <f t="shared" ref="E141:E150" si="14">IF(C141&gt;0, (D141-C141)/C141, "n/a ")</f>
        <v>-0.93029124695755594</v>
      </c>
      <c r="F141" s="34">
        <v>159228</v>
      </c>
      <c r="G141" s="35">
        <v>10548</v>
      </c>
      <c r="H141" s="451">
        <f t="shared" ref="H141:H150" si="15">IF(F141&gt;0, (G141-F141)/F141, "n/a ")</f>
        <v>-0.93375536965860273</v>
      </c>
    </row>
    <row r="142" spans="1:8">
      <c r="A142" s="323" t="s">
        <v>194</v>
      </c>
      <c r="B142" s="61" t="s">
        <v>195</v>
      </c>
      <c r="C142" s="34">
        <v>26223</v>
      </c>
      <c r="D142" s="35">
        <v>1938</v>
      </c>
      <c r="E142" s="442">
        <f t="shared" si="14"/>
        <v>-0.92609541242420779</v>
      </c>
      <c r="F142" s="34">
        <v>1805</v>
      </c>
      <c r="G142" s="35">
        <v>108</v>
      </c>
      <c r="H142" s="451">
        <f t="shared" si="15"/>
        <v>-0.94016620498614956</v>
      </c>
    </row>
    <row r="143" spans="1:8">
      <c r="A143" s="323" t="s">
        <v>196</v>
      </c>
      <c r="B143" s="61" t="s">
        <v>197</v>
      </c>
      <c r="C143" s="34">
        <v>97</v>
      </c>
      <c r="D143" s="35">
        <v>4</v>
      </c>
      <c r="E143" s="442">
        <f t="shared" si="14"/>
        <v>-0.95876288659793818</v>
      </c>
      <c r="F143" s="34">
        <v>0</v>
      </c>
      <c r="G143" s="35">
        <v>0</v>
      </c>
      <c r="H143" s="451" t="str">
        <f t="shared" si="15"/>
        <v xml:space="preserve">n/a </v>
      </c>
    </row>
    <row r="144" spans="1:8">
      <c r="A144" s="323" t="s">
        <v>198</v>
      </c>
      <c r="B144" s="61" t="s">
        <v>199</v>
      </c>
      <c r="C144" s="34">
        <v>56229</v>
      </c>
      <c r="D144" s="35">
        <v>2675</v>
      </c>
      <c r="E144" s="442">
        <f t="shared" si="14"/>
        <v>-0.95242668373970729</v>
      </c>
      <c r="F144" s="34">
        <v>844</v>
      </c>
      <c r="G144" s="35">
        <v>83</v>
      </c>
      <c r="H144" s="451">
        <f t="shared" si="15"/>
        <v>-0.90165876777251186</v>
      </c>
    </row>
    <row r="145" spans="1:8">
      <c r="A145" s="323" t="s">
        <v>200</v>
      </c>
      <c r="B145" s="61" t="s">
        <v>201</v>
      </c>
      <c r="C145" s="34">
        <v>4197</v>
      </c>
      <c r="D145" s="35">
        <v>315</v>
      </c>
      <c r="E145" s="442">
        <f t="shared" si="14"/>
        <v>-0.92494639027877057</v>
      </c>
      <c r="F145" s="34">
        <v>24</v>
      </c>
      <c r="G145" s="35">
        <v>0</v>
      </c>
      <c r="H145" s="451">
        <f t="shared" si="15"/>
        <v>-1</v>
      </c>
    </row>
    <row r="146" spans="1:8">
      <c r="A146" s="323" t="s">
        <v>202</v>
      </c>
      <c r="B146" s="61" t="s">
        <v>203</v>
      </c>
      <c r="C146" s="34">
        <v>9810</v>
      </c>
      <c r="D146" s="35">
        <v>783</v>
      </c>
      <c r="E146" s="442">
        <f t="shared" si="14"/>
        <v>-0.92018348623853208</v>
      </c>
      <c r="F146" s="34">
        <v>302</v>
      </c>
      <c r="G146" s="35">
        <v>22</v>
      </c>
      <c r="H146" s="451">
        <f t="shared" si="15"/>
        <v>-0.92715231788079466</v>
      </c>
    </row>
    <row r="147" spans="1:8">
      <c r="A147" s="323" t="s">
        <v>204</v>
      </c>
      <c r="B147" s="61" t="s">
        <v>205</v>
      </c>
      <c r="C147" s="34">
        <v>1263</v>
      </c>
      <c r="D147" s="35">
        <v>47</v>
      </c>
      <c r="E147" s="442">
        <f t="shared" si="14"/>
        <v>-0.96278701504354713</v>
      </c>
      <c r="F147" s="34">
        <v>9</v>
      </c>
      <c r="G147" s="35">
        <v>1</v>
      </c>
      <c r="H147" s="451">
        <f t="shared" si="15"/>
        <v>-0.88888888888888884</v>
      </c>
    </row>
    <row r="148" spans="1:8">
      <c r="A148" s="323" t="s">
        <v>206</v>
      </c>
      <c r="B148" s="61" t="s">
        <v>207</v>
      </c>
      <c r="C148" s="34">
        <v>3088</v>
      </c>
      <c r="D148" s="35">
        <v>130</v>
      </c>
      <c r="E148" s="442">
        <f t="shared" si="14"/>
        <v>-0.95790155440414504</v>
      </c>
      <c r="F148" s="34">
        <v>37</v>
      </c>
      <c r="G148" s="35">
        <v>2</v>
      </c>
      <c r="H148" s="451">
        <f t="shared" si="15"/>
        <v>-0.94594594594594594</v>
      </c>
    </row>
    <row r="149" spans="1:8">
      <c r="A149" s="323" t="s">
        <v>208</v>
      </c>
      <c r="B149" s="61" t="s">
        <v>209</v>
      </c>
      <c r="C149" s="34">
        <v>3614</v>
      </c>
      <c r="D149" s="35">
        <v>319</v>
      </c>
      <c r="E149" s="442">
        <f t="shared" si="14"/>
        <v>-0.91173215273934693</v>
      </c>
      <c r="F149" s="34">
        <v>81</v>
      </c>
      <c r="G149" s="35">
        <v>4</v>
      </c>
      <c r="H149" s="451">
        <f t="shared" si="15"/>
        <v>-0.95061728395061729</v>
      </c>
    </row>
    <row r="150" spans="1:8">
      <c r="A150" s="323" t="s">
        <v>210</v>
      </c>
      <c r="B150" s="61" t="s">
        <v>211</v>
      </c>
      <c r="C150" s="34">
        <v>12519</v>
      </c>
      <c r="D150" s="35">
        <v>751</v>
      </c>
      <c r="E150" s="442">
        <f t="shared" si="14"/>
        <v>-0.94001118300183717</v>
      </c>
      <c r="F150" s="34">
        <v>625</v>
      </c>
      <c r="G150" s="35">
        <v>51</v>
      </c>
      <c r="H150" s="451">
        <f t="shared" si="15"/>
        <v>-0.91839999999999999</v>
      </c>
    </row>
    <row r="151" spans="1:8">
      <c r="A151" s="36"/>
      <c r="B151" s="37" t="s">
        <v>212</v>
      </c>
      <c r="C151" s="38">
        <v>1421912</v>
      </c>
      <c r="D151" s="39">
        <v>97923</v>
      </c>
      <c r="E151" s="443">
        <f>(D151-C151)/C151</f>
        <v>-0.93113286898204672</v>
      </c>
      <c r="F151" s="38">
        <v>162955</v>
      </c>
      <c r="G151" s="39">
        <v>10819</v>
      </c>
      <c r="H151" s="452">
        <f>(G151-F151)/F151</f>
        <v>-0.93360743763615717</v>
      </c>
    </row>
    <row r="152" spans="1:8">
      <c r="A152" s="67"/>
      <c r="B152" s="69" t="s">
        <v>28</v>
      </c>
      <c r="C152" s="47"/>
      <c r="D152" s="66"/>
      <c r="E152" s="446"/>
      <c r="F152" s="47"/>
      <c r="G152" s="66"/>
      <c r="H152" s="456"/>
    </row>
    <row r="153" spans="1:8">
      <c r="A153" s="329"/>
      <c r="B153" s="88" t="s">
        <v>29</v>
      </c>
      <c r="C153" s="330"/>
      <c r="D153" s="91"/>
      <c r="E153" s="446"/>
      <c r="F153" s="326">
        <v>0.11460273209593842</v>
      </c>
      <c r="G153" s="55">
        <v>0.11048476864475149</v>
      </c>
      <c r="H153" s="456"/>
    </row>
    <row r="154" spans="1:8">
      <c r="A154" s="67"/>
      <c r="B154" s="61"/>
      <c r="C154" s="77"/>
      <c r="D154" s="68"/>
      <c r="E154" s="446"/>
      <c r="F154" s="77"/>
      <c r="G154" s="68"/>
      <c r="H154" s="456"/>
    </row>
    <row r="155" spans="1:8">
      <c r="A155" s="23" t="s">
        <v>213</v>
      </c>
      <c r="B155" s="61"/>
      <c r="C155" s="77"/>
      <c r="D155" s="68"/>
      <c r="E155" s="446"/>
      <c r="F155" s="77"/>
      <c r="G155" s="68"/>
      <c r="H155" s="456"/>
    </row>
    <row r="156" spans="1:8">
      <c r="A156" s="323" t="s">
        <v>214</v>
      </c>
      <c r="B156" s="61" t="s">
        <v>215</v>
      </c>
      <c r="C156" s="34">
        <v>1786753</v>
      </c>
      <c r="D156" s="35">
        <v>152342</v>
      </c>
      <c r="E156" s="442">
        <f t="shared" ref="E156:E163" si="16">IF(C156&gt;0, (D156-C156)/C156, "n/a ")</f>
        <v>-0.91473807515644301</v>
      </c>
      <c r="F156" s="34">
        <v>557216</v>
      </c>
      <c r="G156" s="35">
        <v>60780</v>
      </c>
      <c r="H156" s="451">
        <f t="shared" ref="H156:H163" si="17">IF(F156&gt;0, (G156-F156)/F156, "n/a ")</f>
        <v>-0.89092201228966861</v>
      </c>
    </row>
    <row r="157" spans="1:8">
      <c r="A157" s="323" t="s">
        <v>216</v>
      </c>
      <c r="B157" s="61" t="s">
        <v>217</v>
      </c>
      <c r="C157" s="34">
        <v>6404</v>
      </c>
      <c r="D157" s="35">
        <v>59</v>
      </c>
      <c r="E157" s="442">
        <f t="shared" si="16"/>
        <v>-0.99078700811992504</v>
      </c>
      <c r="F157" s="34">
        <v>6204</v>
      </c>
      <c r="G157" s="35">
        <v>0</v>
      </c>
      <c r="H157" s="451">
        <f t="shared" si="17"/>
        <v>-1</v>
      </c>
    </row>
    <row r="158" spans="1:8">
      <c r="A158" s="323" t="s">
        <v>218</v>
      </c>
      <c r="B158" s="61" t="s">
        <v>219</v>
      </c>
      <c r="C158" s="34">
        <v>27479</v>
      </c>
      <c r="D158" s="35">
        <v>3619</v>
      </c>
      <c r="E158" s="442">
        <f t="shared" si="16"/>
        <v>-0.86829942865460896</v>
      </c>
      <c r="F158" s="34">
        <v>1143</v>
      </c>
      <c r="G158" s="35">
        <v>0</v>
      </c>
      <c r="H158" s="451">
        <f t="shared" si="17"/>
        <v>-1</v>
      </c>
    </row>
    <row r="159" spans="1:8">
      <c r="A159" s="323" t="s">
        <v>220</v>
      </c>
      <c r="B159" s="61" t="s">
        <v>221</v>
      </c>
      <c r="C159" s="34">
        <v>11054</v>
      </c>
      <c r="D159" s="35">
        <v>663</v>
      </c>
      <c r="E159" s="442">
        <f t="shared" si="16"/>
        <v>-0.94002171159761172</v>
      </c>
      <c r="F159" s="34">
        <v>203</v>
      </c>
      <c r="G159" s="35">
        <v>13</v>
      </c>
      <c r="H159" s="451">
        <f t="shared" si="17"/>
        <v>-0.93596059113300489</v>
      </c>
    </row>
    <row r="160" spans="1:8">
      <c r="A160" s="323" t="s">
        <v>222</v>
      </c>
      <c r="B160" s="61" t="s">
        <v>223</v>
      </c>
      <c r="C160" s="34">
        <v>4273925</v>
      </c>
      <c r="D160" s="35">
        <v>368270</v>
      </c>
      <c r="E160" s="442">
        <f t="shared" si="16"/>
        <v>-0.91383330311130873</v>
      </c>
      <c r="F160" s="34">
        <v>586914</v>
      </c>
      <c r="G160" s="35">
        <v>2737</v>
      </c>
      <c r="H160" s="451">
        <f t="shared" si="17"/>
        <v>-0.9953366251273611</v>
      </c>
    </row>
    <row r="161" spans="1:8">
      <c r="A161" s="323" t="s">
        <v>224</v>
      </c>
      <c r="B161" s="61" t="s">
        <v>225</v>
      </c>
      <c r="C161" s="34">
        <v>454454</v>
      </c>
      <c r="D161" s="35">
        <v>4451</v>
      </c>
      <c r="E161" s="442">
        <f t="shared" si="16"/>
        <v>-0.99020582941287782</v>
      </c>
      <c r="F161" s="34">
        <v>123143</v>
      </c>
      <c r="G161" s="35">
        <v>4445</v>
      </c>
      <c r="H161" s="451">
        <f t="shared" si="17"/>
        <v>-0.96390375417197893</v>
      </c>
    </row>
    <row r="162" spans="1:8">
      <c r="A162" s="323" t="s">
        <v>226</v>
      </c>
      <c r="B162" s="61" t="s">
        <v>227</v>
      </c>
      <c r="C162" s="34">
        <v>2460</v>
      </c>
      <c r="D162" s="35">
        <v>241</v>
      </c>
      <c r="E162" s="442">
        <f t="shared" si="16"/>
        <v>-0.9020325203252032</v>
      </c>
      <c r="F162" s="34">
        <v>65</v>
      </c>
      <c r="G162" s="35">
        <v>0</v>
      </c>
      <c r="H162" s="451">
        <f t="shared" si="17"/>
        <v>-1</v>
      </c>
    </row>
    <row r="163" spans="1:8">
      <c r="A163" s="323" t="s">
        <v>228</v>
      </c>
      <c r="B163" s="61" t="s">
        <v>229</v>
      </c>
      <c r="C163" s="34">
        <v>14609</v>
      </c>
      <c r="D163" s="35">
        <v>1948</v>
      </c>
      <c r="E163" s="442">
        <f t="shared" si="16"/>
        <v>-0.86665753987268124</v>
      </c>
      <c r="F163" s="34">
        <v>2607</v>
      </c>
      <c r="G163" s="35">
        <v>467</v>
      </c>
      <c r="H163" s="451">
        <f t="shared" si="17"/>
        <v>-0.8208668968162639</v>
      </c>
    </row>
    <row r="164" spans="1:8">
      <c r="A164" s="36"/>
      <c r="B164" s="37" t="s">
        <v>230</v>
      </c>
      <c r="C164" s="38">
        <v>6577138</v>
      </c>
      <c r="D164" s="39">
        <v>531593</v>
      </c>
      <c r="E164" s="443">
        <f>(D164-C164)/C164</f>
        <v>-0.91917563535993918</v>
      </c>
      <c r="F164" s="38">
        <v>1277495</v>
      </c>
      <c r="G164" s="39">
        <v>68442</v>
      </c>
      <c r="H164" s="452">
        <f>(G164-F164)/F164</f>
        <v>-0.94642483923616139</v>
      </c>
    </row>
    <row r="165" spans="1:8">
      <c r="A165" s="67"/>
      <c r="B165" s="69" t="s">
        <v>28</v>
      </c>
      <c r="C165" s="324"/>
      <c r="D165" s="43"/>
      <c r="E165" s="446"/>
      <c r="F165" s="47"/>
      <c r="G165" s="66"/>
      <c r="H165" s="456"/>
    </row>
    <row r="166" spans="1:8">
      <c r="A166" s="329"/>
      <c r="B166" s="88" t="s">
        <v>29</v>
      </c>
      <c r="C166" s="330"/>
      <c r="D166" s="91"/>
      <c r="E166" s="446"/>
      <c r="F166" s="326">
        <v>0.19423265864271055</v>
      </c>
      <c r="G166" s="55">
        <v>0.12874887366838916</v>
      </c>
      <c r="H166" s="456"/>
    </row>
    <row r="167" spans="1:8">
      <c r="A167" s="67"/>
      <c r="B167" s="61"/>
      <c r="C167" s="77"/>
      <c r="D167" s="68"/>
      <c r="E167" s="446"/>
      <c r="F167" s="77"/>
      <c r="G167" s="68"/>
      <c r="H167" s="456"/>
    </row>
    <row r="168" spans="1:8">
      <c r="A168" s="23" t="s">
        <v>231</v>
      </c>
      <c r="B168" s="61"/>
      <c r="C168" s="77"/>
      <c r="D168" s="68"/>
      <c r="E168" s="446"/>
      <c r="F168" s="77"/>
      <c r="G168" s="68"/>
      <c r="H168" s="456"/>
    </row>
    <row r="169" spans="1:8">
      <c r="A169" s="323" t="s">
        <v>232</v>
      </c>
      <c r="B169" s="61" t="s">
        <v>233</v>
      </c>
      <c r="C169" s="34">
        <v>14408</v>
      </c>
      <c r="D169" s="35">
        <v>851</v>
      </c>
      <c r="E169" s="442">
        <f t="shared" ref="E169:E177" si="18">IF(C169&gt;0, (D169-C169)/C169, "n/a ")</f>
        <v>-0.94093559133814553</v>
      </c>
      <c r="F169" s="34">
        <v>1483</v>
      </c>
      <c r="G169" s="35">
        <v>58</v>
      </c>
      <c r="H169" s="451">
        <f t="shared" ref="H169:H177" si="19">IF(F169&gt;0, (G169-F169)/F169, "n/a ")</f>
        <v>-0.96089008766014838</v>
      </c>
    </row>
    <row r="170" spans="1:8">
      <c r="A170" s="323" t="s">
        <v>234</v>
      </c>
      <c r="B170" s="61" t="s">
        <v>235</v>
      </c>
      <c r="C170" s="34">
        <v>11291</v>
      </c>
      <c r="D170" s="35">
        <v>1237</v>
      </c>
      <c r="E170" s="442">
        <f t="shared" si="18"/>
        <v>-0.89044371623416885</v>
      </c>
      <c r="F170" s="34">
        <v>625</v>
      </c>
      <c r="G170" s="35">
        <v>367</v>
      </c>
      <c r="H170" s="451">
        <f t="shared" si="19"/>
        <v>-0.4128</v>
      </c>
    </row>
    <row r="171" spans="1:8">
      <c r="A171" s="323" t="s">
        <v>236</v>
      </c>
      <c r="B171" s="61" t="s">
        <v>237</v>
      </c>
      <c r="C171" s="34">
        <v>2844</v>
      </c>
      <c r="D171" s="35">
        <v>98</v>
      </c>
      <c r="E171" s="442">
        <f t="shared" si="18"/>
        <v>-0.9655414908579466</v>
      </c>
      <c r="F171" s="34">
        <v>1341</v>
      </c>
      <c r="G171" s="35">
        <v>47</v>
      </c>
      <c r="H171" s="451">
        <f t="shared" si="19"/>
        <v>-0.96495152870991796</v>
      </c>
    </row>
    <row r="172" spans="1:8">
      <c r="A172" s="323" t="s">
        <v>238</v>
      </c>
      <c r="B172" s="61" t="s">
        <v>239</v>
      </c>
      <c r="C172" s="34">
        <v>16787</v>
      </c>
      <c r="D172" s="35">
        <v>1516</v>
      </c>
      <c r="E172" s="442">
        <f t="shared" si="18"/>
        <v>-0.90969202358968249</v>
      </c>
      <c r="F172" s="34">
        <v>4265</v>
      </c>
      <c r="G172" s="35">
        <v>704</v>
      </c>
      <c r="H172" s="451">
        <f t="shared" si="19"/>
        <v>-0.83493552168815943</v>
      </c>
    </row>
    <row r="173" spans="1:8">
      <c r="A173" s="323" t="s">
        <v>240</v>
      </c>
      <c r="B173" s="61" t="s">
        <v>241</v>
      </c>
      <c r="C173" s="34">
        <v>11964</v>
      </c>
      <c r="D173" s="35">
        <v>2171</v>
      </c>
      <c r="E173" s="442">
        <f t="shared" si="18"/>
        <v>-0.81853895018388501</v>
      </c>
      <c r="F173" s="34">
        <v>7498</v>
      </c>
      <c r="G173" s="35">
        <v>740</v>
      </c>
      <c r="H173" s="451">
        <f t="shared" si="19"/>
        <v>-0.90130701520405443</v>
      </c>
    </row>
    <row r="174" spans="1:8">
      <c r="A174" s="323" t="s">
        <v>242</v>
      </c>
      <c r="B174" s="61" t="s">
        <v>243</v>
      </c>
      <c r="C174" s="34">
        <v>12239</v>
      </c>
      <c r="D174" s="35">
        <v>460</v>
      </c>
      <c r="E174" s="442">
        <f t="shared" si="18"/>
        <v>-0.96241523000245122</v>
      </c>
      <c r="F174" s="34">
        <v>2509</v>
      </c>
      <c r="G174" s="35">
        <v>107</v>
      </c>
      <c r="H174" s="451">
        <f t="shared" si="19"/>
        <v>-0.95735352730171386</v>
      </c>
    </row>
    <row r="175" spans="1:8">
      <c r="A175" s="323" t="s">
        <v>244</v>
      </c>
      <c r="B175" s="61" t="s">
        <v>245</v>
      </c>
      <c r="C175" s="34">
        <v>76430</v>
      </c>
      <c r="D175" s="35">
        <v>6154</v>
      </c>
      <c r="E175" s="442">
        <f t="shared" si="18"/>
        <v>-0.91948187884338606</v>
      </c>
      <c r="F175" s="34">
        <v>18</v>
      </c>
      <c r="G175" s="35">
        <v>5</v>
      </c>
      <c r="H175" s="451">
        <f t="shared" si="19"/>
        <v>-0.72222222222222221</v>
      </c>
    </row>
    <row r="176" spans="1:8">
      <c r="A176" s="323" t="s">
        <v>246</v>
      </c>
      <c r="B176" s="61" t="s">
        <v>247</v>
      </c>
      <c r="C176" s="34">
        <v>149715</v>
      </c>
      <c r="D176" s="35">
        <v>12446</v>
      </c>
      <c r="E176" s="442">
        <f t="shared" si="18"/>
        <v>-0.91686871722940255</v>
      </c>
      <c r="F176" s="34">
        <v>888</v>
      </c>
      <c r="G176" s="35">
        <v>44</v>
      </c>
      <c r="H176" s="451">
        <f t="shared" si="19"/>
        <v>-0.9504504504504504</v>
      </c>
    </row>
    <row r="177" spans="1:8">
      <c r="A177" s="323" t="s">
        <v>248</v>
      </c>
      <c r="B177" s="61" t="s">
        <v>249</v>
      </c>
      <c r="C177" s="34">
        <v>41921</v>
      </c>
      <c r="D177" s="35">
        <v>3903</v>
      </c>
      <c r="E177" s="442">
        <f t="shared" si="18"/>
        <v>-0.90689630495455742</v>
      </c>
      <c r="F177" s="34">
        <v>2</v>
      </c>
      <c r="G177" s="35">
        <v>0</v>
      </c>
      <c r="H177" s="451">
        <f t="shared" si="19"/>
        <v>-1</v>
      </c>
    </row>
    <row r="178" spans="1:8">
      <c r="A178" s="36"/>
      <c r="B178" s="37" t="s">
        <v>250</v>
      </c>
      <c r="C178" s="38">
        <v>337599</v>
      </c>
      <c r="D178" s="39">
        <v>28836</v>
      </c>
      <c r="E178" s="443">
        <f>(D178-C178)/C178</f>
        <v>-0.91458505505051857</v>
      </c>
      <c r="F178" s="38">
        <v>18629</v>
      </c>
      <c r="G178" s="39">
        <v>2072</v>
      </c>
      <c r="H178" s="452">
        <f>(G178-F178)/F178</f>
        <v>-0.8887755649793333</v>
      </c>
    </row>
    <row r="179" spans="1:8">
      <c r="A179" s="67"/>
      <c r="B179" s="69" t="s">
        <v>28</v>
      </c>
      <c r="C179" s="47"/>
      <c r="D179" s="66"/>
      <c r="E179" s="446"/>
      <c r="F179" s="47"/>
      <c r="G179" s="66"/>
      <c r="H179" s="456"/>
    </row>
    <row r="180" spans="1:8">
      <c r="A180" s="329"/>
      <c r="B180" s="88" t="s">
        <v>29</v>
      </c>
      <c r="C180" s="330"/>
      <c r="D180" s="91"/>
      <c r="E180" s="446"/>
      <c r="F180" s="326">
        <v>5.5180850654178479E-2</v>
      </c>
      <c r="G180" s="55">
        <v>7.1854626161742263E-2</v>
      </c>
      <c r="H180" s="456"/>
    </row>
    <row r="181" spans="1:8">
      <c r="A181" s="67"/>
      <c r="B181" s="61"/>
      <c r="C181" s="77"/>
      <c r="D181" s="68"/>
      <c r="E181" s="446"/>
      <c r="F181" s="77"/>
      <c r="G181" s="68"/>
      <c r="H181" s="456"/>
    </row>
    <row r="182" spans="1:8">
      <c r="A182" s="332" t="s">
        <v>251</v>
      </c>
      <c r="B182" s="61"/>
      <c r="C182" s="77"/>
      <c r="D182" s="68"/>
      <c r="E182" s="446"/>
      <c r="F182" s="77"/>
      <c r="G182" s="68"/>
      <c r="H182" s="456"/>
    </row>
    <row r="183" spans="1:8">
      <c r="A183" s="323" t="s">
        <v>252</v>
      </c>
      <c r="B183" s="61" t="s">
        <v>253</v>
      </c>
      <c r="C183" s="34">
        <v>944417</v>
      </c>
      <c r="D183" s="35">
        <v>84419</v>
      </c>
      <c r="E183" s="442">
        <f t="shared" ref="E183:E190" si="20">IF(C183&gt;0, (D183-C183)/C183, "n/a ")</f>
        <v>-0.91061257897729497</v>
      </c>
      <c r="F183" s="34">
        <v>436259</v>
      </c>
      <c r="G183" s="35">
        <v>77949</v>
      </c>
      <c r="H183" s="451">
        <f t="shared" ref="H183:H190" si="21">IF(F183&gt;0, (G183-F183)/F183, "n/a ")</f>
        <v>-0.82132402999135834</v>
      </c>
    </row>
    <row r="184" spans="1:8">
      <c r="A184" s="323" t="s">
        <v>254</v>
      </c>
      <c r="B184" s="61" t="s">
        <v>255</v>
      </c>
      <c r="C184" s="34">
        <v>3392</v>
      </c>
      <c r="D184" s="35">
        <v>568</v>
      </c>
      <c r="E184" s="442">
        <f t="shared" si="20"/>
        <v>-0.83254716981132071</v>
      </c>
      <c r="F184" s="34">
        <v>45</v>
      </c>
      <c r="G184" s="35">
        <v>75</v>
      </c>
      <c r="H184" s="451">
        <f t="shared" si="21"/>
        <v>0.66666666666666663</v>
      </c>
    </row>
    <row r="185" spans="1:8">
      <c r="A185" s="323" t="s">
        <v>256</v>
      </c>
      <c r="B185" s="61" t="s">
        <v>257</v>
      </c>
      <c r="C185" s="34">
        <v>313</v>
      </c>
      <c r="D185" s="35">
        <v>0</v>
      </c>
      <c r="E185" s="442">
        <f t="shared" si="20"/>
        <v>-1</v>
      </c>
      <c r="F185" s="34">
        <v>2</v>
      </c>
      <c r="G185" s="35">
        <v>0</v>
      </c>
      <c r="H185" s="451">
        <f t="shared" si="21"/>
        <v>-1</v>
      </c>
    </row>
    <row r="186" spans="1:8">
      <c r="A186" s="323" t="s">
        <v>258</v>
      </c>
      <c r="B186" s="61" t="s">
        <v>259</v>
      </c>
      <c r="C186" s="34">
        <v>3677</v>
      </c>
      <c r="D186" s="35">
        <v>209</v>
      </c>
      <c r="E186" s="442">
        <f t="shared" si="20"/>
        <v>-0.94316018493336962</v>
      </c>
      <c r="F186" s="34">
        <v>183</v>
      </c>
      <c r="G186" s="35">
        <v>11</v>
      </c>
      <c r="H186" s="451">
        <f t="shared" si="21"/>
        <v>-0.93989071038251371</v>
      </c>
    </row>
    <row r="187" spans="1:8">
      <c r="A187" s="323" t="s">
        <v>260</v>
      </c>
      <c r="B187" s="61" t="s">
        <v>261</v>
      </c>
      <c r="C187" s="34">
        <v>2690</v>
      </c>
      <c r="D187" s="35">
        <v>506</v>
      </c>
      <c r="E187" s="442">
        <f t="shared" si="20"/>
        <v>-0.81189591078066914</v>
      </c>
      <c r="F187" s="34">
        <v>0</v>
      </c>
      <c r="G187" s="35">
        <v>0</v>
      </c>
      <c r="H187" s="451" t="str">
        <f t="shared" si="21"/>
        <v xml:space="preserve">n/a </v>
      </c>
    </row>
    <row r="188" spans="1:8">
      <c r="A188" s="323" t="s">
        <v>262</v>
      </c>
      <c r="B188" s="61" t="s">
        <v>263</v>
      </c>
      <c r="C188" s="34">
        <v>5869</v>
      </c>
      <c r="D188" s="35">
        <v>477</v>
      </c>
      <c r="E188" s="442">
        <f t="shared" si="20"/>
        <v>-0.91872550690066446</v>
      </c>
      <c r="F188" s="34">
        <v>2594</v>
      </c>
      <c r="G188" s="35">
        <v>210</v>
      </c>
      <c r="H188" s="451">
        <f t="shared" si="21"/>
        <v>-0.91904394757131846</v>
      </c>
    </row>
    <row r="189" spans="1:8">
      <c r="A189" s="323" t="s">
        <v>264</v>
      </c>
      <c r="B189" s="61" t="s">
        <v>265</v>
      </c>
      <c r="C189" s="34">
        <v>288519</v>
      </c>
      <c r="D189" s="35">
        <v>10022</v>
      </c>
      <c r="E189" s="442">
        <f t="shared" si="20"/>
        <v>-0.96526398608063946</v>
      </c>
      <c r="F189" s="34">
        <v>29122</v>
      </c>
      <c r="G189" s="35">
        <v>874</v>
      </c>
      <c r="H189" s="451">
        <f t="shared" si="21"/>
        <v>-0.96998832497768006</v>
      </c>
    </row>
    <row r="190" spans="1:8">
      <c r="A190" s="323" t="s">
        <v>266</v>
      </c>
      <c r="B190" s="61" t="s">
        <v>267</v>
      </c>
      <c r="C190" s="34">
        <v>63789</v>
      </c>
      <c r="D190" s="35">
        <v>3909</v>
      </c>
      <c r="E190" s="442">
        <f t="shared" si="20"/>
        <v>-0.93871984197902458</v>
      </c>
      <c r="F190" s="34">
        <v>61</v>
      </c>
      <c r="G190" s="35">
        <v>3</v>
      </c>
      <c r="H190" s="451">
        <f t="shared" si="21"/>
        <v>-0.95081967213114749</v>
      </c>
    </row>
    <row r="191" spans="1:8">
      <c r="A191" s="56"/>
      <c r="B191" s="57" t="s">
        <v>268</v>
      </c>
      <c r="C191" s="58">
        <v>1312666</v>
      </c>
      <c r="D191" s="59">
        <v>100110</v>
      </c>
      <c r="E191" s="449">
        <f>(D191-C191)/C191</f>
        <v>-0.92373535994685629</v>
      </c>
      <c r="F191" s="58">
        <v>468266</v>
      </c>
      <c r="G191" s="59">
        <v>79122</v>
      </c>
      <c r="H191" s="455">
        <f>(G191-F191)/F191</f>
        <v>-0.8310319348404539</v>
      </c>
    </row>
    <row r="192" spans="1:8">
      <c r="A192" s="60"/>
      <c r="B192" s="61"/>
      <c r="C192" s="77"/>
      <c r="D192" s="68"/>
      <c r="E192" s="446"/>
      <c r="F192" s="77"/>
      <c r="G192" s="68"/>
      <c r="H192" s="456"/>
    </row>
    <row r="193" spans="1:8">
      <c r="A193" s="323" t="s">
        <v>269</v>
      </c>
      <c r="B193" s="61" t="s">
        <v>270</v>
      </c>
      <c r="C193" s="34">
        <v>194467</v>
      </c>
      <c r="D193" s="35">
        <v>13015</v>
      </c>
      <c r="E193" s="442">
        <f t="shared" ref="E193:E198" si="22">IF(C193&gt;0, (D193-C193)/C193, "n/a ")</f>
        <v>-0.93307347776229388</v>
      </c>
      <c r="F193" s="34">
        <v>35784</v>
      </c>
      <c r="G193" s="35">
        <v>797</v>
      </c>
      <c r="H193" s="451">
        <f t="shared" ref="H193:H198" si="23">IF(F193&gt;0, (G193-F193)/F193, "n/a ")</f>
        <v>-0.97772747596691256</v>
      </c>
    </row>
    <row r="194" spans="1:8">
      <c r="A194" s="323" t="s">
        <v>271</v>
      </c>
      <c r="B194" s="61" t="s">
        <v>272</v>
      </c>
      <c r="C194" s="34">
        <v>6424</v>
      </c>
      <c r="D194" s="35">
        <v>130</v>
      </c>
      <c r="E194" s="442">
        <f t="shared" si="22"/>
        <v>-0.9797633872976339</v>
      </c>
      <c r="F194" s="34">
        <v>3094</v>
      </c>
      <c r="G194" s="35">
        <v>51</v>
      </c>
      <c r="H194" s="451">
        <f t="shared" si="23"/>
        <v>-0.98351648351648346</v>
      </c>
    </row>
    <row r="195" spans="1:8">
      <c r="A195" s="323" t="s">
        <v>273</v>
      </c>
      <c r="B195" s="61" t="s">
        <v>274</v>
      </c>
      <c r="C195" s="34">
        <v>135250</v>
      </c>
      <c r="D195" s="35">
        <v>14741</v>
      </c>
      <c r="E195" s="442">
        <f t="shared" si="22"/>
        <v>-0.89100924214417743</v>
      </c>
      <c r="F195" s="34">
        <v>1068</v>
      </c>
      <c r="G195" s="35">
        <v>48</v>
      </c>
      <c r="H195" s="451">
        <f t="shared" si="23"/>
        <v>-0.9550561797752809</v>
      </c>
    </row>
    <row r="196" spans="1:8">
      <c r="A196" s="323" t="s">
        <v>275</v>
      </c>
      <c r="B196" s="61" t="s">
        <v>276</v>
      </c>
      <c r="C196" s="34">
        <v>66048</v>
      </c>
      <c r="D196" s="35">
        <v>5247</v>
      </c>
      <c r="E196" s="442">
        <f t="shared" si="22"/>
        <v>-0.92055777616279066</v>
      </c>
      <c r="F196" s="34">
        <v>444</v>
      </c>
      <c r="G196" s="35">
        <v>26</v>
      </c>
      <c r="H196" s="451">
        <f t="shared" si="23"/>
        <v>-0.94144144144144148</v>
      </c>
    </row>
    <row r="197" spans="1:8">
      <c r="A197" s="323" t="s">
        <v>277</v>
      </c>
      <c r="B197" s="61" t="s">
        <v>278</v>
      </c>
      <c r="C197" s="34">
        <v>31262</v>
      </c>
      <c r="D197" s="35">
        <v>4514</v>
      </c>
      <c r="E197" s="442">
        <f t="shared" si="22"/>
        <v>-0.85560744674045164</v>
      </c>
      <c r="F197" s="34">
        <v>238</v>
      </c>
      <c r="G197" s="35">
        <v>0</v>
      </c>
      <c r="H197" s="451">
        <f t="shared" si="23"/>
        <v>-1</v>
      </c>
    </row>
    <row r="198" spans="1:8">
      <c r="A198" s="323" t="s">
        <v>279</v>
      </c>
      <c r="B198" s="61" t="s">
        <v>280</v>
      </c>
      <c r="C198" s="34">
        <v>452917</v>
      </c>
      <c r="D198" s="35">
        <v>31174</v>
      </c>
      <c r="E198" s="442">
        <f t="shared" si="22"/>
        <v>-0.93117061183395633</v>
      </c>
      <c r="F198" s="34">
        <v>328257</v>
      </c>
      <c r="G198" s="35">
        <v>23751</v>
      </c>
      <c r="H198" s="451">
        <f t="shared" si="23"/>
        <v>-0.92764510733967598</v>
      </c>
    </row>
    <row r="199" spans="1:8">
      <c r="A199" s="63"/>
      <c r="B199" s="57" t="s">
        <v>281</v>
      </c>
      <c r="C199" s="58">
        <v>886368</v>
      </c>
      <c r="D199" s="59">
        <v>68821</v>
      </c>
      <c r="E199" s="449">
        <f>(D199-C199)/C199</f>
        <v>-0.92235617711830753</v>
      </c>
      <c r="F199" s="58">
        <v>368885</v>
      </c>
      <c r="G199" s="59">
        <v>24673</v>
      </c>
      <c r="H199" s="455">
        <f>(G199-F199)/F199</f>
        <v>-0.93311465632920831</v>
      </c>
    </row>
    <row r="200" spans="1:8">
      <c r="A200" s="36"/>
      <c r="B200" s="37" t="s">
        <v>282</v>
      </c>
      <c r="C200" s="38">
        <v>2199034</v>
      </c>
      <c r="D200" s="39">
        <v>168931</v>
      </c>
      <c r="E200" s="443">
        <f>(D200-C200)/C200</f>
        <v>-0.92317945061331474</v>
      </c>
      <c r="F200" s="38">
        <v>837151</v>
      </c>
      <c r="G200" s="39">
        <v>103795</v>
      </c>
      <c r="H200" s="452">
        <f>(G200-F200)/F200</f>
        <v>-0.87601400464193435</v>
      </c>
    </row>
    <row r="201" spans="1:8">
      <c r="A201" s="67"/>
      <c r="B201" s="69" t="s">
        <v>28</v>
      </c>
      <c r="C201" s="47"/>
      <c r="D201" s="66"/>
      <c r="E201" s="446"/>
      <c r="F201" s="47"/>
      <c r="G201" s="66"/>
      <c r="H201" s="456"/>
    </row>
    <row r="202" spans="1:8">
      <c r="A202" s="329"/>
      <c r="B202" s="88" t="s">
        <v>29</v>
      </c>
      <c r="C202" s="330"/>
      <c r="D202" s="91"/>
      <c r="E202" s="446"/>
      <c r="F202" s="326">
        <v>0.38069033948542857</v>
      </c>
      <c r="G202" s="55">
        <v>0.61442245650591065</v>
      </c>
      <c r="H202" s="456"/>
    </row>
    <row r="203" spans="1:8">
      <c r="A203" s="67"/>
      <c r="B203" s="61"/>
      <c r="C203" s="77"/>
      <c r="D203" s="68"/>
      <c r="E203" s="446"/>
      <c r="F203" s="77"/>
      <c r="G203" s="68"/>
      <c r="H203" s="456"/>
    </row>
    <row r="204" spans="1:8">
      <c r="A204" s="23" t="s">
        <v>283</v>
      </c>
      <c r="B204" s="61"/>
      <c r="C204" s="77"/>
      <c r="D204" s="68"/>
      <c r="E204" s="446"/>
      <c r="F204" s="77"/>
      <c r="G204" s="68"/>
      <c r="H204" s="456"/>
    </row>
    <row r="205" spans="1:8">
      <c r="A205" s="323" t="s">
        <v>284</v>
      </c>
      <c r="B205" s="61" t="s">
        <v>285</v>
      </c>
      <c r="C205" s="34">
        <v>8330</v>
      </c>
      <c r="D205" s="35">
        <v>427</v>
      </c>
      <c r="E205" s="442">
        <f>IF(C205&gt;0, (D205-C205)/C205, "n/a ")</f>
        <v>-0.94873949579831929</v>
      </c>
      <c r="F205" s="34">
        <v>298</v>
      </c>
      <c r="G205" s="35">
        <v>35</v>
      </c>
      <c r="H205" s="451">
        <f>IF(F205&gt;0, (G205-F205)/F205, "n/a ")</f>
        <v>-0.8825503355704698</v>
      </c>
    </row>
    <row r="206" spans="1:8">
      <c r="A206" s="323" t="s">
        <v>286</v>
      </c>
      <c r="B206" s="61" t="s">
        <v>287</v>
      </c>
      <c r="C206" s="34">
        <v>368241</v>
      </c>
      <c r="D206" s="35">
        <v>34486</v>
      </c>
      <c r="E206" s="442">
        <f>IF(C206&gt;0, (D206-C206)/C206, "n/a ")</f>
        <v>-0.90634937445857466</v>
      </c>
      <c r="F206" s="34">
        <v>30607</v>
      </c>
      <c r="G206" s="35">
        <v>2938</v>
      </c>
      <c r="H206" s="451">
        <f>IF(F206&gt;0, (G206-F206)/F206, "n/a ")</f>
        <v>-0.90400888685594794</v>
      </c>
    </row>
    <row r="207" spans="1:8">
      <c r="A207" s="36"/>
      <c r="B207" s="37" t="s">
        <v>288</v>
      </c>
      <c r="C207" s="38">
        <v>376571</v>
      </c>
      <c r="D207" s="39">
        <v>34913</v>
      </c>
      <c r="E207" s="443">
        <f>(D207-C207)/C207</f>
        <v>-0.90728707202625802</v>
      </c>
      <c r="F207" s="38">
        <v>30905</v>
      </c>
      <c r="G207" s="39">
        <v>2973</v>
      </c>
      <c r="H207" s="452">
        <f>(G207-F207)/F207</f>
        <v>-0.90380197379064875</v>
      </c>
    </row>
    <row r="208" spans="1:8">
      <c r="A208" s="67"/>
      <c r="B208" s="69" t="s">
        <v>28</v>
      </c>
      <c r="C208" s="47"/>
      <c r="D208" s="66"/>
      <c r="E208" s="446"/>
      <c r="F208" s="47"/>
      <c r="G208" s="66"/>
      <c r="H208" s="456"/>
    </row>
    <row r="209" spans="1:9">
      <c r="A209" s="329"/>
      <c r="B209" s="88" t="s">
        <v>29</v>
      </c>
      <c r="C209" s="330"/>
      <c r="D209" s="91"/>
      <c r="E209" s="446"/>
      <c r="F209" s="326">
        <v>8.2069516771073714E-2</v>
      </c>
      <c r="G209" s="55">
        <v>8.5154526967032337E-2</v>
      </c>
      <c r="H209" s="456"/>
    </row>
    <row r="210" spans="1:9">
      <c r="A210" s="329"/>
      <c r="B210" s="88"/>
      <c r="C210" s="330"/>
      <c r="D210" s="91"/>
      <c r="E210" s="446"/>
      <c r="F210" s="326"/>
      <c r="G210" s="55"/>
      <c r="H210" s="456"/>
    </row>
    <row r="211" spans="1:9">
      <c r="A211" s="23" t="s">
        <v>289</v>
      </c>
      <c r="B211" s="61"/>
      <c r="C211" s="77"/>
      <c r="D211" s="68"/>
      <c r="E211" s="446"/>
      <c r="F211" s="77"/>
      <c r="G211" s="68"/>
      <c r="H211" s="456"/>
    </row>
    <row r="212" spans="1:9">
      <c r="A212" s="323" t="s">
        <v>290</v>
      </c>
      <c r="B212" s="61" t="s">
        <v>291</v>
      </c>
      <c r="C212" s="34">
        <v>3518</v>
      </c>
      <c r="D212" s="35">
        <v>362</v>
      </c>
      <c r="E212" s="442">
        <f t="shared" ref="E212:E213" si="24">IF(C212&gt;0, (D212-C212)/C212, "n/a ")</f>
        <v>-0.89710062535531554</v>
      </c>
      <c r="F212" s="34">
        <v>1</v>
      </c>
      <c r="G212" s="35">
        <v>0</v>
      </c>
      <c r="H212" s="451">
        <f t="shared" ref="H212:H213" si="25">IF(F212&gt;0, (G212-F212)/F212, "n/a ")</f>
        <v>-1</v>
      </c>
    </row>
    <row r="213" spans="1:9">
      <c r="A213" s="323" t="s">
        <v>292</v>
      </c>
      <c r="B213" s="61" t="s">
        <v>293</v>
      </c>
      <c r="C213" s="34">
        <v>109664</v>
      </c>
      <c r="D213" s="35">
        <v>9060</v>
      </c>
      <c r="E213" s="442">
        <f t="shared" si="24"/>
        <v>-0.9173840093376131</v>
      </c>
      <c r="F213" s="34">
        <v>10542</v>
      </c>
      <c r="G213" s="35">
        <v>990</v>
      </c>
      <c r="H213" s="451">
        <f t="shared" si="25"/>
        <v>-0.90608992601024474</v>
      </c>
    </row>
    <row r="214" spans="1:9">
      <c r="A214" s="36"/>
      <c r="B214" s="37" t="s">
        <v>294</v>
      </c>
      <c r="C214" s="38">
        <v>113182</v>
      </c>
      <c r="D214" s="39">
        <v>9422</v>
      </c>
      <c r="E214" s="443">
        <f>(D214-C214)/C214</f>
        <v>-0.91675354738385961</v>
      </c>
      <c r="F214" s="38">
        <v>10543</v>
      </c>
      <c r="G214" s="39">
        <v>990</v>
      </c>
      <c r="H214" s="452">
        <f>IF(F214&gt;0,(G214-F214)/F214,0)</f>
        <v>-0.90609883334914165</v>
      </c>
    </row>
    <row r="215" spans="1:9">
      <c r="A215" s="67"/>
      <c r="B215" s="69" t="s">
        <v>28</v>
      </c>
      <c r="C215" s="47"/>
      <c r="D215" s="66"/>
      <c r="E215" s="446"/>
      <c r="F215" s="47"/>
      <c r="G215" s="66"/>
      <c r="H215" s="456"/>
    </row>
    <row r="216" spans="1:9">
      <c r="A216" s="329"/>
      <c r="B216" s="88" t="s">
        <v>29</v>
      </c>
      <c r="C216" s="330"/>
      <c r="D216" s="91"/>
      <c r="E216" s="446"/>
      <c r="F216" s="326">
        <v>9.3150854376137543E-2</v>
      </c>
      <c r="G216" s="55">
        <v>0.10507323285926555</v>
      </c>
      <c r="H216" s="456"/>
    </row>
    <row r="217" spans="1:9">
      <c r="A217" s="67"/>
      <c r="B217" s="61"/>
      <c r="C217" s="77"/>
      <c r="D217" s="68"/>
      <c r="E217" s="446"/>
      <c r="F217" s="77"/>
      <c r="G217" s="68"/>
      <c r="H217" s="456"/>
    </row>
    <row r="218" spans="1:9">
      <c r="A218" s="332" t="s">
        <v>295</v>
      </c>
      <c r="B218" s="23"/>
      <c r="C218" s="23"/>
      <c r="D218" s="23"/>
      <c r="E218" s="448"/>
      <c r="F218" s="23"/>
      <c r="G218" s="23"/>
      <c r="H218" s="448"/>
    </row>
    <row r="219" spans="1:9">
      <c r="A219" s="323" t="s">
        <v>296</v>
      </c>
      <c r="B219" s="61" t="s">
        <v>297</v>
      </c>
      <c r="C219" s="34">
        <v>120</v>
      </c>
      <c r="D219" s="35">
        <v>10</v>
      </c>
      <c r="E219" s="442">
        <f t="shared" ref="E219:E224" si="26">IF(C219&gt;0, (D219-C219)/C219, "n/a ")</f>
        <v>-0.91666666666666663</v>
      </c>
      <c r="F219" s="34">
        <v>0</v>
      </c>
      <c r="G219" s="35">
        <v>0</v>
      </c>
      <c r="H219" s="451" t="str">
        <f t="shared" ref="H219:H224" si="27">IF(F219&gt;0, (G219-F219)/F219, "n/a ")</f>
        <v xml:space="preserve">n/a </v>
      </c>
    </row>
    <row r="220" spans="1:9">
      <c r="A220" s="323" t="s">
        <v>298</v>
      </c>
      <c r="B220" s="61" t="s">
        <v>299</v>
      </c>
      <c r="C220" s="34">
        <v>14993</v>
      </c>
      <c r="D220" s="35">
        <v>451</v>
      </c>
      <c r="E220" s="442">
        <f t="shared" si="26"/>
        <v>-0.9699192956713133</v>
      </c>
      <c r="F220" s="34">
        <v>0</v>
      </c>
      <c r="G220" s="35">
        <v>0</v>
      </c>
      <c r="H220" s="451" t="str">
        <f t="shared" si="27"/>
        <v xml:space="preserve">n/a </v>
      </c>
    </row>
    <row r="221" spans="1:9">
      <c r="A221" s="323" t="s">
        <v>300</v>
      </c>
      <c r="B221" s="61" t="s">
        <v>301</v>
      </c>
      <c r="C221" s="34">
        <v>783</v>
      </c>
      <c r="D221" s="35">
        <v>58</v>
      </c>
      <c r="E221" s="442">
        <f t="shared" si="26"/>
        <v>-0.92592592592592593</v>
      </c>
      <c r="F221" s="34">
        <v>783</v>
      </c>
      <c r="G221" s="35">
        <v>58</v>
      </c>
      <c r="H221" s="451">
        <f t="shared" si="27"/>
        <v>-0.92592592592592593</v>
      </c>
    </row>
    <row r="222" spans="1:9">
      <c r="A222" s="323" t="s">
        <v>302</v>
      </c>
      <c r="B222" s="61" t="s">
        <v>303</v>
      </c>
      <c r="C222" s="34">
        <v>26630</v>
      </c>
      <c r="D222" s="35">
        <v>1306</v>
      </c>
      <c r="E222" s="442">
        <f t="shared" si="26"/>
        <v>-0.95095756665414943</v>
      </c>
      <c r="F222" s="34">
        <v>2255</v>
      </c>
      <c r="G222" s="35">
        <v>0</v>
      </c>
      <c r="H222" s="451">
        <f t="shared" si="27"/>
        <v>-1</v>
      </c>
      <c r="I222" s="334"/>
    </row>
    <row r="223" spans="1:9">
      <c r="A223" s="323" t="s">
        <v>304</v>
      </c>
      <c r="B223" s="61" t="s">
        <v>305</v>
      </c>
      <c r="C223" s="34">
        <v>1054</v>
      </c>
      <c r="D223" s="35">
        <v>206</v>
      </c>
      <c r="E223" s="442">
        <f t="shared" si="26"/>
        <v>-0.8045540796963947</v>
      </c>
      <c r="F223" s="34">
        <v>13</v>
      </c>
      <c r="G223" s="35">
        <v>0</v>
      </c>
      <c r="H223" s="451">
        <f t="shared" si="27"/>
        <v>-1</v>
      </c>
      <c r="I223" s="334"/>
    </row>
    <row r="224" spans="1:9">
      <c r="A224" s="323" t="s">
        <v>306</v>
      </c>
      <c r="B224" s="61" t="s">
        <v>307</v>
      </c>
      <c r="C224" s="34">
        <v>5003</v>
      </c>
      <c r="D224" s="35">
        <v>813</v>
      </c>
      <c r="E224" s="442">
        <f t="shared" si="26"/>
        <v>-0.83749750149910052</v>
      </c>
      <c r="F224" s="34">
        <v>0</v>
      </c>
      <c r="G224" s="35">
        <v>0</v>
      </c>
      <c r="H224" s="451" t="str">
        <f t="shared" si="27"/>
        <v xml:space="preserve">n/a </v>
      </c>
      <c r="I224" s="334"/>
    </row>
    <row r="225" spans="1:8">
      <c r="A225" s="56"/>
      <c r="B225" s="57" t="s">
        <v>308</v>
      </c>
      <c r="C225" s="58">
        <v>48583</v>
      </c>
      <c r="D225" s="59">
        <v>2844</v>
      </c>
      <c r="E225" s="449">
        <f>(D225-C225)/C225</f>
        <v>-0.94146100487824957</v>
      </c>
      <c r="F225" s="58">
        <v>3051</v>
      </c>
      <c r="G225" s="59">
        <v>58</v>
      </c>
      <c r="H225" s="455">
        <f>(G225-F225)/F225</f>
        <v>-0.98098983939691908</v>
      </c>
    </row>
    <row r="226" spans="1:8">
      <c r="A226" s="60"/>
      <c r="B226" s="61"/>
      <c r="C226" s="77"/>
      <c r="D226" s="68"/>
      <c r="E226" s="446"/>
      <c r="F226" s="77"/>
      <c r="G226" s="68"/>
      <c r="H226" s="456"/>
    </row>
    <row r="227" spans="1:8">
      <c r="A227" s="323" t="s">
        <v>309</v>
      </c>
      <c r="B227" s="61" t="s">
        <v>310</v>
      </c>
      <c r="C227" s="34">
        <v>615553</v>
      </c>
      <c r="D227" s="35">
        <v>70803</v>
      </c>
      <c r="E227" s="442">
        <f t="shared" ref="E227:E235" si="28">IF(C227&gt;0, (D227-C227)/C227, "n/a ")</f>
        <v>-0.88497659827829611</v>
      </c>
      <c r="F227" s="34">
        <v>180523</v>
      </c>
      <c r="G227" s="35">
        <v>0</v>
      </c>
      <c r="H227" s="451">
        <f t="shared" ref="H227:H239" si="29">IF(F227&gt;0, (G227-F227)/F227, "n/a ")</f>
        <v>-1</v>
      </c>
    </row>
    <row r="228" spans="1:8">
      <c r="A228" s="323" t="s">
        <v>311</v>
      </c>
      <c r="B228" s="61" t="s">
        <v>312</v>
      </c>
      <c r="C228" s="34">
        <v>308</v>
      </c>
      <c r="D228" s="35">
        <v>6</v>
      </c>
      <c r="E228" s="442">
        <f t="shared" si="28"/>
        <v>-0.98051948051948057</v>
      </c>
      <c r="F228" s="34">
        <v>127</v>
      </c>
      <c r="G228" s="35">
        <v>2</v>
      </c>
      <c r="H228" s="451">
        <f t="shared" si="29"/>
        <v>-0.98425196850393704</v>
      </c>
    </row>
    <row r="229" spans="1:8">
      <c r="A229" s="323" t="s">
        <v>313</v>
      </c>
      <c r="B229" s="61" t="s">
        <v>314</v>
      </c>
      <c r="C229" s="34">
        <v>148701</v>
      </c>
      <c r="D229" s="35">
        <v>8837</v>
      </c>
      <c r="E229" s="442">
        <f t="shared" si="28"/>
        <v>-0.94057202036301035</v>
      </c>
      <c r="F229" s="34">
        <v>750</v>
      </c>
      <c r="G229" s="35">
        <v>39</v>
      </c>
      <c r="H229" s="451">
        <f t="shared" si="29"/>
        <v>-0.94799999999999995</v>
      </c>
    </row>
    <row r="230" spans="1:8">
      <c r="A230" s="323" t="s">
        <v>315</v>
      </c>
      <c r="B230" s="61" t="s">
        <v>316</v>
      </c>
      <c r="C230" s="34">
        <v>15957</v>
      </c>
      <c r="D230" s="35">
        <v>1462</v>
      </c>
      <c r="E230" s="442">
        <f t="shared" si="28"/>
        <v>-0.90837876793883565</v>
      </c>
      <c r="F230" s="34">
        <v>35</v>
      </c>
      <c r="G230" s="35">
        <v>2</v>
      </c>
      <c r="H230" s="451">
        <f t="shared" si="29"/>
        <v>-0.94285714285714284</v>
      </c>
    </row>
    <row r="231" spans="1:8">
      <c r="A231" s="323" t="s">
        <v>317</v>
      </c>
      <c r="B231" s="61" t="s">
        <v>318</v>
      </c>
      <c r="C231" s="34">
        <v>794188</v>
      </c>
      <c r="D231" s="35">
        <v>61265</v>
      </c>
      <c r="E231" s="442">
        <f t="shared" si="28"/>
        <v>-0.92285831566329379</v>
      </c>
      <c r="F231" s="34">
        <v>3</v>
      </c>
      <c r="G231" s="35">
        <v>0</v>
      </c>
      <c r="H231" s="451">
        <f t="shared" si="29"/>
        <v>-1</v>
      </c>
    </row>
    <row r="232" spans="1:8">
      <c r="A232" s="323" t="s">
        <v>319</v>
      </c>
      <c r="B232" s="61" t="s">
        <v>320</v>
      </c>
      <c r="C232" s="34">
        <v>104128</v>
      </c>
      <c r="D232" s="35">
        <v>1752</v>
      </c>
      <c r="E232" s="442">
        <f t="shared" si="28"/>
        <v>-0.98317455439459123</v>
      </c>
      <c r="F232" s="34">
        <v>5774</v>
      </c>
      <c r="G232" s="35">
        <v>5</v>
      </c>
      <c r="H232" s="451">
        <f t="shared" si="29"/>
        <v>-0.99913404918600623</v>
      </c>
    </row>
    <row r="233" spans="1:8">
      <c r="A233" s="323" t="s">
        <v>321</v>
      </c>
      <c r="B233" s="61" t="s">
        <v>322</v>
      </c>
      <c r="C233" s="34">
        <v>123317</v>
      </c>
      <c r="D233" s="35">
        <v>5537</v>
      </c>
      <c r="E233" s="442">
        <f t="shared" si="28"/>
        <v>-0.95509945911755878</v>
      </c>
      <c r="F233" s="34">
        <v>413</v>
      </c>
      <c r="G233" s="35">
        <v>35</v>
      </c>
      <c r="H233" s="451">
        <f>IF(F233&gt;0, (G233-F233)/F233, "n/a ")</f>
        <v>-0.9152542372881356</v>
      </c>
    </row>
    <row r="234" spans="1:8">
      <c r="A234" s="323" t="s">
        <v>323</v>
      </c>
      <c r="B234" s="61" t="s">
        <v>324</v>
      </c>
      <c r="C234" s="34">
        <v>251716</v>
      </c>
      <c r="D234" s="35">
        <v>19788</v>
      </c>
      <c r="E234" s="442">
        <f t="shared" si="28"/>
        <v>-0.9213875955441847</v>
      </c>
      <c r="F234" s="34">
        <v>179</v>
      </c>
      <c r="G234" s="35">
        <v>69</v>
      </c>
      <c r="H234" s="451">
        <f>IF(F234&gt;0, (G234-F234)/F234, "n/a ")</f>
        <v>-0.61452513966480449</v>
      </c>
    </row>
    <row r="235" spans="1:8">
      <c r="A235" s="323" t="s">
        <v>325</v>
      </c>
      <c r="B235" s="61" t="s">
        <v>326</v>
      </c>
      <c r="C235" s="34">
        <v>141584</v>
      </c>
      <c r="D235" s="35">
        <v>10050</v>
      </c>
      <c r="E235" s="442">
        <f t="shared" si="28"/>
        <v>-0.92901740309639502</v>
      </c>
      <c r="F235" s="34">
        <v>7698</v>
      </c>
      <c r="G235" s="35">
        <v>184</v>
      </c>
      <c r="H235" s="451">
        <f>IF(F235&gt;0, (G235-F235)/F235, "n/a ")</f>
        <v>-0.97609768771109384</v>
      </c>
    </row>
    <row r="236" spans="1:8">
      <c r="A236" s="56"/>
      <c r="B236" s="57" t="s">
        <v>327</v>
      </c>
      <c r="C236" s="58">
        <v>2195452</v>
      </c>
      <c r="D236" s="59">
        <v>179500</v>
      </c>
      <c r="E236" s="449">
        <f>(D236-C236)/C236</f>
        <v>-0.91824007083734926</v>
      </c>
      <c r="F236" s="58">
        <v>195502</v>
      </c>
      <c r="G236" s="59">
        <v>336</v>
      </c>
      <c r="H236" s="455">
        <f>(G236-F236)/F236</f>
        <v>-0.99828134750539632</v>
      </c>
    </row>
    <row r="237" spans="1:8">
      <c r="A237" s="60"/>
      <c r="B237" s="61"/>
      <c r="C237" s="34"/>
      <c r="D237" s="35"/>
      <c r="E237" s="442"/>
      <c r="F237" s="34"/>
      <c r="G237" s="35"/>
      <c r="H237" s="451"/>
    </row>
    <row r="238" spans="1:8">
      <c r="A238" s="323" t="s">
        <v>328</v>
      </c>
      <c r="B238" s="61" t="s">
        <v>329</v>
      </c>
      <c r="C238" s="34">
        <v>107820</v>
      </c>
      <c r="D238" s="35">
        <v>7287</v>
      </c>
      <c r="E238" s="442">
        <f>IF(C238&gt;0, (D238-C238)/C238, "n/a ")</f>
        <v>-0.93241513633834172</v>
      </c>
      <c r="F238" s="34">
        <v>1271</v>
      </c>
      <c r="G238" s="35">
        <v>122</v>
      </c>
      <c r="H238" s="451">
        <f t="shared" si="29"/>
        <v>-0.90401258851298194</v>
      </c>
    </row>
    <row r="239" spans="1:8">
      <c r="A239" s="323" t="s">
        <v>330</v>
      </c>
      <c r="B239" s="61" t="s">
        <v>331</v>
      </c>
      <c r="C239" s="34">
        <v>143928</v>
      </c>
      <c r="D239" s="35">
        <v>10780</v>
      </c>
      <c r="E239" s="442">
        <f>IF(C239&gt;0, (D239-C239)/C239, "n/a ")</f>
        <v>-0.92510143960869329</v>
      </c>
      <c r="F239" s="34">
        <v>23394</v>
      </c>
      <c r="G239" s="35">
        <v>2580</v>
      </c>
      <c r="H239" s="451">
        <f t="shared" si="29"/>
        <v>-0.8897153116183637</v>
      </c>
    </row>
    <row r="240" spans="1:8">
      <c r="A240" s="56"/>
      <c r="B240" s="57" t="s">
        <v>918</v>
      </c>
      <c r="C240" s="58">
        <v>251748</v>
      </c>
      <c r="D240" s="59">
        <v>18067</v>
      </c>
      <c r="E240" s="449">
        <f>(D240-C240)/C240</f>
        <v>-0.92823378934490042</v>
      </c>
      <c r="F240" s="58">
        <v>24665</v>
      </c>
      <c r="G240" s="59">
        <v>2702</v>
      </c>
      <c r="H240" s="455">
        <f>(G240-F240)/F240</f>
        <v>-0.89045205757145751</v>
      </c>
    </row>
    <row r="241" spans="1:9">
      <c r="A241" s="60"/>
      <c r="B241" s="61"/>
      <c r="C241" s="77"/>
      <c r="D241" s="68"/>
      <c r="E241" s="446"/>
      <c r="F241" s="77"/>
      <c r="G241" s="68"/>
      <c r="H241" s="456"/>
    </row>
    <row r="242" spans="1:9">
      <c r="A242" s="323" t="s">
        <v>333</v>
      </c>
      <c r="B242" s="61" t="s">
        <v>334</v>
      </c>
      <c r="C242" s="34">
        <v>108991</v>
      </c>
      <c r="D242" s="35">
        <v>9494</v>
      </c>
      <c r="E242" s="442">
        <f>IF(C242&gt;0, (D242-C242)/C242, "n/a ")</f>
        <v>-0.91289189015606798</v>
      </c>
      <c r="F242" s="34">
        <v>787</v>
      </c>
      <c r="G242" s="35">
        <v>95</v>
      </c>
      <c r="H242" s="451">
        <f>IF(F242&gt;0, (G242-F242)/F242, "n/a ")</f>
        <v>-0.87928843710292248</v>
      </c>
    </row>
    <row r="243" spans="1:9">
      <c r="A243" s="323" t="s">
        <v>335</v>
      </c>
      <c r="B243" s="61" t="s">
        <v>336</v>
      </c>
      <c r="C243" s="34">
        <v>0</v>
      </c>
      <c r="D243" s="35">
        <v>0</v>
      </c>
      <c r="E243" s="442" t="str">
        <f>IF(C243&gt;0, (D243-C243)/C243, "n/a ")</f>
        <v xml:space="preserve">n/a </v>
      </c>
      <c r="F243" s="34">
        <v>0</v>
      </c>
      <c r="G243" s="35">
        <v>0</v>
      </c>
      <c r="H243" s="451" t="str">
        <f>IF(F243&gt;0, (G243-F243)/F243, "n/a ")</f>
        <v xml:space="preserve">n/a </v>
      </c>
    </row>
    <row r="244" spans="1:9">
      <c r="A244" s="323" t="s">
        <v>337</v>
      </c>
      <c r="B244" s="61" t="s">
        <v>338</v>
      </c>
      <c r="C244" s="34">
        <v>10309</v>
      </c>
      <c r="D244" s="35">
        <v>435</v>
      </c>
      <c r="E244" s="442">
        <f>IF(C244&gt;0, (D244-C244)/C244, "n/a ")</f>
        <v>-0.95780386070423906</v>
      </c>
      <c r="F244" s="34">
        <v>3449</v>
      </c>
      <c r="G244" s="35">
        <v>36</v>
      </c>
      <c r="H244" s="451">
        <f>IF(F244&gt;0, (G244-F244)/F244, "n/a ")</f>
        <v>-0.98956219193969264</v>
      </c>
    </row>
    <row r="245" spans="1:9">
      <c r="A245" s="323" t="s">
        <v>339</v>
      </c>
      <c r="B245" s="61" t="s">
        <v>340</v>
      </c>
      <c r="C245" s="34">
        <v>10240</v>
      </c>
      <c r="D245" s="35">
        <v>524</v>
      </c>
      <c r="E245" s="442">
        <f>IF(C245&gt;0, (D245-C245)/C245, "n/a ")</f>
        <v>-0.94882812500000002</v>
      </c>
      <c r="F245" s="34">
        <v>3360</v>
      </c>
      <c r="G245" s="35">
        <v>286</v>
      </c>
      <c r="H245" s="451">
        <f>IF(F245&gt;0, (G245-F245)/F245, "n/a ")</f>
        <v>-0.91488095238095235</v>
      </c>
    </row>
    <row r="246" spans="1:9">
      <c r="A246" s="323" t="s">
        <v>341</v>
      </c>
      <c r="B246" s="61" t="s">
        <v>342</v>
      </c>
      <c r="C246" s="34">
        <v>69595</v>
      </c>
      <c r="D246" s="35">
        <v>2806</v>
      </c>
      <c r="E246" s="442">
        <f>IF(C246&gt;0, (D246-C246)/C246, "n/a ")</f>
        <v>-0.95968101156692287</v>
      </c>
      <c r="F246" s="34">
        <v>133</v>
      </c>
      <c r="G246" s="35">
        <v>0</v>
      </c>
      <c r="H246" s="451">
        <f>IF(F246&gt;0, (G246-F246)/F246, "n/a ")</f>
        <v>-1</v>
      </c>
    </row>
    <row r="247" spans="1:9">
      <c r="A247" s="63"/>
      <c r="B247" s="57" t="s">
        <v>343</v>
      </c>
      <c r="C247" s="58">
        <v>199135</v>
      </c>
      <c r="D247" s="59">
        <v>13259</v>
      </c>
      <c r="E247" s="449">
        <f>(D247-C247)/C247</f>
        <v>-0.93341702864890652</v>
      </c>
      <c r="F247" s="58">
        <v>7729</v>
      </c>
      <c r="G247" s="59">
        <v>417</v>
      </c>
      <c r="H247" s="455">
        <f>(G247-F247)/F247</f>
        <v>-0.94604735412084362</v>
      </c>
    </row>
    <row r="248" spans="1:9">
      <c r="A248" s="36"/>
      <c r="B248" s="37" t="s">
        <v>344</v>
      </c>
      <c r="C248" s="38">
        <v>2694918</v>
      </c>
      <c r="D248" s="39">
        <v>213670</v>
      </c>
      <c r="E248" s="443">
        <f>(D248-C248)/C248</f>
        <v>-0.92071372858098099</v>
      </c>
      <c r="F248" s="38">
        <v>230947</v>
      </c>
      <c r="G248" s="39">
        <v>3513</v>
      </c>
      <c r="H248" s="452">
        <f>(G248-F248)/F248</f>
        <v>-0.9847887177577539</v>
      </c>
    </row>
    <row r="249" spans="1:9">
      <c r="A249" s="67"/>
      <c r="B249" s="69" t="s">
        <v>28</v>
      </c>
      <c r="C249" s="47"/>
      <c r="D249" s="66"/>
      <c r="E249" s="446"/>
      <c r="F249" s="47"/>
      <c r="G249" s="66"/>
      <c r="H249" s="456"/>
    </row>
    <row r="250" spans="1:9">
      <c r="A250" s="329"/>
      <c r="B250" s="88" t="s">
        <v>29</v>
      </c>
      <c r="C250" s="330"/>
      <c r="D250" s="91"/>
      <c r="E250" s="446"/>
      <c r="F250" s="326">
        <v>8.5697227151252844E-2</v>
      </c>
      <c r="G250" s="55">
        <v>1.6441241166284457E-2</v>
      </c>
      <c r="H250" s="456"/>
    </row>
    <row r="251" spans="1:9">
      <c r="A251" s="67"/>
      <c r="B251" s="61"/>
      <c r="C251" s="77"/>
      <c r="D251" s="68"/>
      <c r="E251" s="446"/>
      <c r="F251" s="77"/>
      <c r="G251" s="68"/>
      <c r="H251" s="456"/>
    </row>
    <row r="252" spans="1:9">
      <c r="A252" s="23" t="s">
        <v>345</v>
      </c>
      <c r="B252" s="61"/>
      <c r="C252" s="77"/>
      <c r="D252" s="68"/>
      <c r="E252" s="446"/>
      <c r="F252" s="77"/>
      <c r="G252" s="68"/>
      <c r="H252" s="456"/>
    </row>
    <row r="253" spans="1:9">
      <c r="A253" s="323" t="s">
        <v>346</v>
      </c>
      <c r="B253" s="61" t="s">
        <v>347</v>
      </c>
      <c r="C253" s="34">
        <v>44399</v>
      </c>
      <c r="D253" s="35">
        <v>3950</v>
      </c>
      <c r="E253" s="442">
        <f>IF(C253&gt;0, (D253-C253)/C253, "n/a ")</f>
        <v>-0.91103403229802471</v>
      </c>
      <c r="F253" s="34">
        <v>40193</v>
      </c>
      <c r="G253" s="35">
        <v>3611</v>
      </c>
      <c r="H253" s="451">
        <f>IF(F253&gt;0, (G253-F253)/F253, "n/a ")</f>
        <v>-0.91015848530838706</v>
      </c>
    </row>
    <row r="254" spans="1:9">
      <c r="A254" s="323" t="s">
        <v>348</v>
      </c>
      <c r="B254" s="61" t="s">
        <v>349</v>
      </c>
      <c r="C254" s="34">
        <v>244356</v>
      </c>
      <c r="D254" s="35">
        <v>18923</v>
      </c>
      <c r="E254" s="442">
        <f>IF(C254&gt;0, (D254-C254)/C254, "n/a ")</f>
        <v>-0.92255970796706444</v>
      </c>
      <c r="F254" s="34">
        <v>26200</v>
      </c>
      <c r="G254" s="35">
        <v>2967</v>
      </c>
      <c r="H254" s="451">
        <f>IF(F254&gt;0, (G254-F254)/F254, "n/a ")</f>
        <v>-0.88675572519083967</v>
      </c>
    </row>
    <row r="255" spans="1:9">
      <c r="A255" s="323" t="s">
        <v>350</v>
      </c>
      <c r="B255" s="61" t="s">
        <v>351</v>
      </c>
      <c r="C255" s="34">
        <v>22724</v>
      </c>
      <c r="D255" s="35">
        <v>2068</v>
      </c>
      <c r="E255" s="442">
        <f>IF(C255&gt;0, (D255-C255)/C255, "n/a ")</f>
        <v>-0.90899489526491817</v>
      </c>
      <c r="F255" s="34">
        <v>2188</v>
      </c>
      <c r="G255" s="35">
        <v>0</v>
      </c>
      <c r="H255" s="451">
        <f>IF(F255&gt;0, (G255-F255)/F255, "n/a ")</f>
        <v>-1</v>
      </c>
      <c r="I255" s="335"/>
    </row>
    <row r="256" spans="1:9">
      <c r="A256" s="323" t="s">
        <v>352</v>
      </c>
      <c r="B256" s="61" t="s">
        <v>353</v>
      </c>
      <c r="C256" s="34">
        <v>238920</v>
      </c>
      <c r="D256" s="35">
        <v>19644</v>
      </c>
      <c r="E256" s="442">
        <f>IF(C256&gt;0, (D256-C256)/C256, "n/a ")</f>
        <v>-0.91778001004520338</v>
      </c>
      <c r="F256" s="34">
        <v>297</v>
      </c>
      <c r="G256" s="35">
        <v>9</v>
      </c>
      <c r="H256" s="451">
        <f>IF(F256&gt;0, (G256-F256)/F256, "n/a ")</f>
        <v>-0.96969696969696972</v>
      </c>
    </row>
    <row r="257" spans="1:8">
      <c r="A257" s="323" t="s">
        <v>354</v>
      </c>
      <c r="B257" s="61" t="s">
        <v>355</v>
      </c>
      <c r="C257" s="34">
        <v>582027</v>
      </c>
      <c r="D257" s="35">
        <v>46512</v>
      </c>
      <c r="E257" s="442">
        <f>IF(C257&gt;0, (D257-C257)/C257, "n/a ")</f>
        <v>-0.92008618156889632</v>
      </c>
      <c r="F257" s="34">
        <v>3644</v>
      </c>
      <c r="G257" s="35">
        <v>1</v>
      </c>
      <c r="H257" s="451">
        <f>IF(F257&gt;0, (G257-F257)/F257, "n/a ")</f>
        <v>-0.99972557628979142</v>
      </c>
    </row>
    <row r="258" spans="1:8">
      <c r="A258" s="36"/>
      <c r="B258" s="37" t="s">
        <v>356</v>
      </c>
      <c r="C258" s="38">
        <v>1132426</v>
      </c>
      <c r="D258" s="39">
        <v>91097</v>
      </c>
      <c r="E258" s="443">
        <f>(D258-C258)/C258</f>
        <v>-0.91955589151079187</v>
      </c>
      <c r="F258" s="38">
        <v>72522</v>
      </c>
      <c r="G258" s="39">
        <v>6588</v>
      </c>
      <c r="H258" s="452">
        <f>(G258-F258)/F258</f>
        <v>-0.90915860014892036</v>
      </c>
    </row>
    <row r="259" spans="1:8">
      <c r="A259" s="67"/>
      <c r="B259" s="69" t="s">
        <v>28</v>
      </c>
      <c r="C259" s="47"/>
      <c r="D259" s="66"/>
      <c r="E259" s="446"/>
      <c r="F259" s="47"/>
      <c r="G259" s="66"/>
      <c r="H259" s="456"/>
    </row>
    <row r="260" spans="1:8">
      <c r="A260" s="329"/>
      <c r="B260" s="88" t="s">
        <v>29</v>
      </c>
      <c r="C260" s="330"/>
      <c r="D260" s="91"/>
      <c r="E260" s="446"/>
      <c r="F260" s="326">
        <v>6.4041270687886009E-2</v>
      </c>
      <c r="G260" s="55">
        <v>7.2318517624071044E-2</v>
      </c>
      <c r="H260" s="456"/>
    </row>
    <row r="261" spans="1:8">
      <c r="A261" s="67"/>
      <c r="B261" s="61"/>
      <c r="C261" s="77"/>
      <c r="D261" s="68"/>
      <c r="E261" s="446"/>
      <c r="F261" s="77"/>
      <c r="G261" s="68"/>
      <c r="H261" s="456"/>
    </row>
    <row r="262" spans="1:8">
      <c r="A262" s="23" t="s">
        <v>357</v>
      </c>
      <c r="B262" s="61"/>
      <c r="C262" s="77"/>
      <c r="D262" s="68"/>
      <c r="E262" s="446"/>
      <c r="F262" s="77"/>
      <c r="G262" s="68"/>
      <c r="H262" s="456"/>
    </row>
    <row r="263" spans="1:8">
      <c r="A263" s="323" t="s">
        <v>358</v>
      </c>
      <c r="B263" s="61" t="s">
        <v>359</v>
      </c>
      <c r="C263" s="34">
        <v>977580</v>
      </c>
      <c r="D263" s="35">
        <v>53814</v>
      </c>
      <c r="E263" s="442">
        <f>IF(C263&gt;0, (D263-C263)/C263, "n/a ")</f>
        <v>-0.94495181979991405</v>
      </c>
      <c r="F263" s="34">
        <v>5662</v>
      </c>
      <c r="G263" s="35">
        <v>211</v>
      </c>
      <c r="H263" s="451">
        <f>IF(F263&gt;0, (G263-F263)/F263, "n/a ")</f>
        <v>-0.96273401624867538</v>
      </c>
    </row>
    <row r="264" spans="1:8">
      <c r="A264" s="323" t="s">
        <v>360</v>
      </c>
      <c r="B264" s="61" t="s">
        <v>361</v>
      </c>
      <c r="C264" s="34">
        <v>178795</v>
      </c>
      <c r="D264" s="35">
        <v>13509</v>
      </c>
      <c r="E264" s="442">
        <f>IF(C264&gt;0, (D264-C264)/C264, "n/a ")</f>
        <v>-0.92444419586677484</v>
      </c>
      <c r="F264" s="34">
        <v>27758</v>
      </c>
      <c r="G264" s="35">
        <v>1925</v>
      </c>
      <c r="H264" s="451">
        <f>IF(F264&gt;0, (G264-F264)/F264, "n/a ")</f>
        <v>-0.93065062324374959</v>
      </c>
    </row>
    <row r="265" spans="1:8">
      <c r="A265" s="323" t="s">
        <v>362</v>
      </c>
      <c r="B265" s="61" t="s">
        <v>363</v>
      </c>
      <c r="C265" s="34">
        <v>99891</v>
      </c>
      <c r="D265" s="35">
        <v>11385</v>
      </c>
      <c r="E265" s="442">
        <f>IF(C265&gt;0, (D265-C265)/C265, "n/a ")</f>
        <v>-0.88602576808721512</v>
      </c>
      <c r="F265" s="34">
        <v>334</v>
      </c>
      <c r="G265" s="35">
        <v>11</v>
      </c>
      <c r="H265" s="451">
        <f>IF(F265&gt;0, (G265-F265)/F265, "n/a ")</f>
        <v>-0.96706586826347307</v>
      </c>
    </row>
    <row r="266" spans="1:8">
      <c r="A266" s="323" t="s">
        <v>364</v>
      </c>
      <c r="B266" s="61" t="s">
        <v>365</v>
      </c>
      <c r="C266" s="34">
        <v>251670</v>
      </c>
      <c r="D266" s="35">
        <v>24773</v>
      </c>
      <c r="E266" s="442">
        <f>IF(C266&gt;0, (D266-C266)/C266, "n/a ")</f>
        <v>-0.90156554217824925</v>
      </c>
      <c r="F266" s="34">
        <v>14059</v>
      </c>
      <c r="G266" s="35">
        <v>1529</v>
      </c>
      <c r="H266" s="451">
        <f>IF(F266&gt;0, (G266-F266)/F266, "n/a ")</f>
        <v>-0.89124404296180382</v>
      </c>
    </row>
    <row r="267" spans="1:8">
      <c r="A267" s="36"/>
      <c r="B267" s="37" t="s">
        <v>366</v>
      </c>
      <c r="C267" s="38">
        <v>1507936</v>
      </c>
      <c r="D267" s="39">
        <v>103481</v>
      </c>
      <c r="E267" s="443">
        <f>(D267-C267)/C267</f>
        <v>-0.93137573477919489</v>
      </c>
      <c r="F267" s="38">
        <v>47813</v>
      </c>
      <c r="G267" s="39">
        <v>3676</v>
      </c>
      <c r="H267" s="452">
        <f>(G267-F267)/F267</f>
        <v>-0.92311714387300525</v>
      </c>
    </row>
    <row r="268" spans="1:8">
      <c r="A268" s="67"/>
      <c r="B268" s="69" t="s">
        <v>28</v>
      </c>
      <c r="C268" s="47"/>
      <c r="D268" s="66"/>
      <c r="E268" s="446"/>
      <c r="F268" s="47"/>
      <c r="G268" s="66"/>
      <c r="H268" s="456"/>
    </row>
    <row r="269" spans="1:8">
      <c r="A269" s="329"/>
      <c r="B269" s="88" t="s">
        <v>29</v>
      </c>
      <c r="C269" s="330"/>
      <c r="D269" s="91"/>
      <c r="E269" s="446"/>
      <c r="F269" s="326">
        <v>3.1707579101500329E-2</v>
      </c>
      <c r="G269" s="55">
        <v>3.5523429421826229E-2</v>
      </c>
      <c r="H269" s="456"/>
    </row>
    <row r="270" spans="1:8">
      <c r="A270" s="67"/>
      <c r="B270" s="61"/>
      <c r="C270" s="77"/>
      <c r="D270" s="68"/>
      <c r="E270" s="446"/>
      <c r="F270" s="77"/>
      <c r="G270" s="68"/>
      <c r="H270" s="456"/>
    </row>
    <row r="271" spans="1:8">
      <c r="A271" s="23" t="s">
        <v>367</v>
      </c>
      <c r="B271" s="61"/>
      <c r="C271" s="77"/>
      <c r="D271" s="68"/>
      <c r="E271" s="446"/>
      <c r="F271" s="77"/>
      <c r="G271" s="68"/>
      <c r="H271" s="456"/>
    </row>
    <row r="272" spans="1:8">
      <c r="A272" s="323" t="s">
        <v>368</v>
      </c>
      <c r="B272" s="61" t="s">
        <v>369</v>
      </c>
      <c r="C272" s="34">
        <v>12384</v>
      </c>
      <c r="D272" s="35">
        <v>685</v>
      </c>
      <c r="E272" s="442">
        <f t="shared" ref="E272:E277" si="30">IF(C272&gt;0, (D272-C272)/C272, "n/a ")</f>
        <v>-0.94468669250645998</v>
      </c>
      <c r="F272" s="34">
        <v>77</v>
      </c>
      <c r="G272" s="35">
        <v>5</v>
      </c>
      <c r="H272" s="451">
        <f t="shared" ref="H272:H277" si="31">IF(F272&gt;0, (G272-F272)/F272, "n/a ")</f>
        <v>-0.93506493506493504</v>
      </c>
    </row>
    <row r="273" spans="1:9">
      <c r="A273" s="323" t="s">
        <v>370</v>
      </c>
      <c r="B273" s="61" t="s">
        <v>371</v>
      </c>
      <c r="C273" s="34">
        <v>189</v>
      </c>
      <c r="D273" s="35">
        <v>0</v>
      </c>
      <c r="E273" s="442">
        <f t="shared" si="30"/>
        <v>-1</v>
      </c>
      <c r="F273" s="34">
        <v>0</v>
      </c>
      <c r="G273" s="35">
        <v>0</v>
      </c>
      <c r="H273" s="451" t="str">
        <f t="shared" si="31"/>
        <v xml:space="preserve">n/a </v>
      </c>
    </row>
    <row r="274" spans="1:9">
      <c r="A274" s="323" t="s">
        <v>372</v>
      </c>
      <c r="B274" s="61" t="s">
        <v>373</v>
      </c>
      <c r="C274" s="34">
        <v>21998</v>
      </c>
      <c r="D274" s="35">
        <v>1957</v>
      </c>
      <c r="E274" s="442">
        <f t="shared" si="30"/>
        <v>-0.91103736703336669</v>
      </c>
      <c r="F274" s="34">
        <v>3</v>
      </c>
      <c r="G274" s="35">
        <v>0</v>
      </c>
      <c r="H274" s="451">
        <f t="shared" si="31"/>
        <v>-1</v>
      </c>
    </row>
    <row r="275" spans="1:9">
      <c r="A275" s="323" t="s">
        <v>374</v>
      </c>
      <c r="B275" s="61" t="s">
        <v>375</v>
      </c>
      <c r="C275" s="34">
        <v>5451</v>
      </c>
      <c r="D275" s="35">
        <v>513</v>
      </c>
      <c r="E275" s="442">
        <f t="shared" si="30"/>
        <v>-0.9058888277380297</v>
      </c>
      <c r="F275" s="34">
        <v>5</v>
      </c>
      <c r="G275" s="35">
        <v>0</v>
      </c>
      <c r="H275" s="451">
        <f t="shared" si="31"/>
        <v>-1</v>
      </c>
    </row>
    <row r="276" spans="1:9">
      <c r="A276" s="323" t="s">
        <v>376</v>
      </c>
      <c r="B276" s="61" t="s">
        <v>377</v>
      </c>
      <c r="C276" s="34">
        <v>41920</v>
      </c>
      <c r="D276" s="35">
        <v>4256</v>
      </c>
      <c r="E276" s="442">
        <f t="shared" si="30"/>
        <v>-0.89847328244274804</v>
      </c>
      <c r="F276" s="34">
        <v>3520</v>
      </c>
      <c r="G276" s="35">
        <v>504</v>
      </c>
      <c r="H276" s="451">
        <f t="shared" si="31"/>
        <v>-0.85681818181818181</v>
      </c>
      <c r="I276" s="335"/>
    </row>
    <row r="277" spans="1:9">
      <c r="A277" s="323" t="s">
        <v>378</v>
      </c>
      <c r="B277" s="61" t="s">
        <v>379</v>
      </c>
      <c r="C277" s="34">
        <v>363180</v>
      </c>
      <c r="D277" s="35">
        <v>35609</v>
      </c>
      <c r="E277" s="442">
        <f t="shared" si="30"/>
        <v>-0.90195220001101384</v>
      </c>
      <c r="F277" s="34">
        <v>85528</v>
      </c>
      <c r="G277" s="35">
        <v>7468</v>
      </c>
      <c r="H277" s="451">
        <f t="shared" si="31"/>
        <v>-0.91268356561593866</v>
      </c>
    </row>
    <row r="278" spans="1:9">
      <c r="A278" s="36" t="s">
        <v>380</v>
      </c>
      <c r="B278" s="37" t="s">
        <v>381</v>
      </c>
      <c r="C278" s="38">
        <v>445122</v>
      </c>
      <c r="D278" s="39">
        <v>43020</v>
      </c>
      <c r="E278" s="443">
        <f>(D278-C278)/C278</f>
        <v>-0.90335233935864778</v>
      </c>
      <c r="F278" s="38">
        <v>89133</v>
      </c>
      <c r="G278" s="39">
        <v>7977</v>
      </c>
      <c r="H278" s="452">
        <f>(G278-F278)/F278</f>
        <v>-0.91050452694288309</v>
      </c>
    </row>
    <row r="279" spans="1:9">
      <c r="A279" s="67"/>
      <c r="B279" s="69" t="s">
        <v>28</v>
      </c>
      <c r="C279" s="47"/>
      <c r="D279" s="66"/>
      <c r="E279" s="446"/>
      <c r="F279" s="47"/>
      <c r="G279" s="66"/>
      <c r="H279" s="456"/>
    </row>
    <row r="280" spans="1:9">
      <c r="A280" s="329"/>
      <c r="B280" s="88" t="s">
        <v>29</v>
      </c>
      <c r="C280" s="330"/>
      <c r="D280" s="91"/>
      <c r="E280" s="446"/>
      <c r="F280" s="326">
        <v>0.20024397805545446</v>
      </c>
      <c r="G280" s="55">
        <v>0.18542538354253835</v>
      </c>
      <c r="H280" s="456"/>
    </row>
    <row r="281" spans="1:9">
      <c r="A281" s="67"/>
      <c r="B281" s="78"/>
      <c r="C281" s="333"/>
      <c r="D281" s="74"/>
      <c r="E281" s="447"/>
      <c r="F281" s="336"/>
      <c r="G281" s="81"/>
      <c r="H281" s="457"/>
    </row>
    <row r="282" spans="1:9">
      <c r="A282" s="23" t="s">
        <v>382</v>
      </c>
      <c r="B282" s="61"/>
      <c r="C282" s="77"/>
      <c r="D282" s="68"/>
      <c r="E282" s="446"/>
      <c r="F282" s="77"/>
      <c r="G282" s="68"/>
      <c r="H282" s="456"/>
    </row>
    <row r="283" spans="1:9">
      <c r="A283" s="323" t="s">
        <v>383</v>
      </c>
      <c r="B283" s="61" t="s">
        <v>384</v>
      </c>
      <c r="C283" s="34">
        <v>266018</v>
      </c>
      <c r="D283" s="35">
        <v>24702</v>
      </c>
      <c r="E283" s="442">
        <f>IF(C283&gt;0, (D283-C283)/C283, "n/a ")</f>
        <v>-0.90714162199550408</v>
      </c>
      <c r="F283" s="34">
        <v>34097</v>
      </c>
      <c r="G283" s="35">
        <v>2171</v>
      </c>
      <c r="H283" s="451">
        <f>IF(F283&gt;0, (G283-F283)/F283, "n/a ")</f>
        <v>-0.93632870927061029</v>
      </c>
    </row>
    <row r="284" spans="1:9">
      <c r="A284" s="323" t="s">
        <v>385</v>
      </c>
      <c r="B284" s="61" t="s">
        <v>386</v>
      </c>
      <c r="C284" s="34">
        <v>235316</v>
      </c>
      <c r="D284" s="35">
        <v>20510</v>
      </c>
      <c r="E284" s="442">
        <f>IF(C284&gt;0, (D284-C284)/C284, "n/a ")</f>
        <v>-0.91284060582365845</v>
      </c>
      <c r="F284" s="34">
        <v>1279</v>
      </c>
      <c r="G284" s="35">
        <v>44</v>
      </c>
      <c r="H284" s="451">
        <f>IF(F284&gt;0, (G284-F284)/F284, "n/a ")</f>
        <v>-0.96559812353401098</v>
      </c>
    </row>
    <row r="285" spans="1:9">
      <c r="A285" s="323" t="s">
        <v>387</v>
      </c>
      <c r="B285" s="61" t="s">
        <v>388</v>
      </c>
      <c r="C285" s="34">
        <v>12750</v>
      </c>
      <c r="D285" s="35">
        <v>996</v>
      </c>
      <c r="E285" s="442">
        <f>IF(C285&gt;0, (D285-C285)/C285, "n/a ")</f>
        <v>-0.92188235294117649</v>
      </c>
      <c r="F285" s="34">
        <v>4</v>
      </c>
      <c r="G285" s="35">
        <v>0</v>
      </c>
      <c r="H285" s="451">
        <f>IF(F285&gt;0, (G285-F285)/F285, "n/a ")</f>
        <v>-1</v>
      </c>
    </row>
    <row r="286" spans="1:9">
      <c r="A286" s="323" t="s">
        <v>389</v>
      </c>
      <c r="B286" s="61" t="s">
        <v>390</v>
      </c>
      <c r="C286" s="34">
        <v>55876</v>
      </c>
      <c r="D286" s="35">
        <v>4306</v>
      </c>
      <c r="E286" s="442">
        <f>IF(C286&gt;0, (D286-C286)/C286, "n/a ")</f>
        <v>-0.92293650225499324</v>
      </c>
      <c r="F286" s="34">
        <v>14055</v>
      </c>
      <c r="G286" s="35">
        <v>1175</v>
      </c>
      <c r="H286" s="451">
        <f>IF(F286&gt;0, (G286-F286)/F286, "n/a ")</f>
        <v>-0.91639985770188548</v>
      </c>
    </row>
    <row r="287" spans="1:9">
      <c r="A287" s="323" t="s">
        <v>391</v>
      </c>
      <c r="B287" s="61" t="s">
        <v>392</v>
      </c>
      <c r="C287" s="34">
        <v>419250</v>
      </c>
      <c r="D287" s="35">
        <v>37089</v>
      </c>
      <c r="E287" s="442">
        <f>IF(C287&gt;0, (D287-C287)/C287, "n/a ")</f>
        <v>-0.91153488372093028</v>
      </c>
      <c r="F287" s="34">
        <v>61897</v>
      </c>
      <c r="G287" s="35">
        <v>5268</v>
      </c>
      <c r="H287" s="451">
        <f>IF(F287&gt;0, (G287-F287)/F287, "n/a ")</f>
        <v>-0.91489086708564227</v>
      </c>
    </row>
    <row r="288" spans="1:9">
      <c r="A288" s="36"/>
      <c r="B288" s="37" t="s">
        <v>393</v>
      </c>
      <c r="C288" s="38">
        <v>989210</v>
      </c>
      <c r="D288" s="39">
        <v>87603</v>
      </c>
      <c r="E288" s="443">
        <f>(D288-C288)/C288</f>
        <v>-0.91144145328090087</v>
      </c>
      <c r="F288" s="38">
        <v>111332</v>
      </c>
      <c r="G288" s="39">
        <v>8658</v>
      </c>
      <c r="H288" s="452">
        <f>(G288-F288)/F288</f>
        <v>-0.92223260158804299</v>
      </c>
    </row>
    <row r="289" spans="1:8">
      <c r="A289" s="67"/>
      <c r="B289" s="69" t="s">
        <v>28</v>
      </c>
      <c r="C289" s="47"/>
      <c r="D289" s="66"/>
      <c r="E289" s="446"/>
      <c r="F289" s="47"/>
      <c r="G289" s="66"/>
      <c r="H289" s="456"/>
    </row>
    <row r="290" spans="1:8">
      <c r="A290" s="329"/>
      <c r="B290" s="88" t="s">
        <v>29</v>
      </c>
      <c r="C290" s="330"/>
      <c r="D290" s="91"/>
      <c r="E290" s="446"/>
      <c r="F290" s="326">
        <v>0.1125463753904631</v>
      </c>
      <c r="G290" s="55">
        <v>9.8832231772884485E-2</v>
      </c>
      <c r="H290" s="456"/>
    </row>
    <row r="291" spans="1:8">
      <c r="A291" s="67"/>
      <c r="B291" s="61"/>
      <c r="C291" s="77"/>
      <c r="D291" s="68"/>
      <c r="E291" s="446"/>
      <c r="F291" s="77"/>
      <c r="G291" s="68"/>
      <c r="H291" s="456"/>
    </row>
    <row r="292" spans="1:8">
      <c r="A292" s="23" t="s">
        <v>394</v>
      </c>
      <c r="B292" s="61"/>
      <c r="C292" s="77"/>
      <c r="D292" s="68"/>
      <c r="E292" s="446"/>
      <c r="F292" s="77"/>
      <c r="G292" s="68"/>
      <c r="H292" s="456"/>
    </row>
    <row r="293" spans="1:8">
      <c r="A293" s="323" t="s">
        <v>395</v>
      </c>
      <c r="B293" s="61" t="s">
        <v>396</v>
      </c>
      <c r="C293" s="34">
        <v>43371</v>
      </c>
      <c r="D293" s="35">
        <v>4038</v>
      </c>
      <c r="E293" s="442">
        <f t="shared" ref="E293:E301" si="32">IF(C293&gt;0, (D293-C293)/C293, "n/a ")</f>
        <v>-0.9068963132046759</v>
      </c>
      <c r="F293" s="34">
        <v>2209</v>
      </c>
      <c r="G293" s="35">
        <v>137</v>
      </c>
      <c r="H293" s="451">
        <f t="shared" ref="H293:H301" si="33">IF(F293&gt;0, (G293-F293)/F293, "n/a ")</f>
        <v>-0.93798098687188769</v>
      </c>
    </row>
    <row r="294" spans="1:8">
      <c r="A294" s="323" t="s">
        <v>397</v>
      </c>
      <c r="B294" s="61" t="s">
        <v>398</v>
      </c>
      <c r="C294" s="34">
        <v>58042</v>
      </c>
      <c r="D294" s="35">
        <v>5238</v>
      </c>
      <c r="E294" s="442">
        <f t="shared" si="32"/>
        <v>-0.90975500499638196</v>
      </c>
      <c r="F294" s="34">
        <v>18236</v>
      </c>
      <c r="G294" s="35">
        <v>903</v>
      </c>
      <c r="H294" s="451">
        <f t="shared" si="33"/>
        <v>-0.95048256196534331</v>
      </c>
    </row>
    <row r="295" spans="1:8">
      <c r="A295" s="323" t="s">
        <v>399</v>
      </c>
      <c r="B295" s="61" t="s">
        <v>400</v>
      </c>
      <c r="C295" s="34">
        <v>20313</v>
      </c>
      <c r="D295" s="35">
        <v>2362</v>
      </c>
      <c r="E295" s="442">
        <f t="shared" si="32"/>
        <v>-0.88371978535912965</v>
      </c>
      <c r="F295" s="34">
        <v>9</v>
      </c>
      <c r="G295" s="35">
        <v>0</v>
      </c>
      <c r="H295" s="451">
        <f t="shared" si="33"/>
        <v>-1</v>
      </c>
    </row>
    <row r="296" spans="1:8">
      <c r="A296" s="323" t="s">
        <v>401</v>
      </c>
      <c r="B296" s="61" t="s">
        <v>402</v>
      </c>
      <c r="C296" s="34">
        <v>239155</v>
      </c>
      <c r="D296" s="35">
        <v>23577</v>
      </c>
      <c r="E296" s="442">
        <f t="shared" si="32"/>
        <v>-0.90141540005435805</v>
      </c>
      <c r="F296" s="34">
        <v>140614</v>
      </c>
      <c r="G296" s="35">
        <v>13890</v>
      </c>
      <c r="H296" s="451">
        <f t="shared" si="33"/>
        <v>-0.9012189397926238</v>
      </c>
    </row>
    <row r="297" spans="1:8">
      <c r="A297" s="323" t="s">
        <v>403</v>
      </c>
      <c r="B297" s="61" t="s">
        <v>404</v>
      </c>
      <c r="C297" s="34">
        <v>389456</v>
      </c>
      <c r="D297" s="35">
        <v>32231</v>
      </c>
      <c r="E297" s="442">
        <f t="shared" si="32"/>
        <v>-0.91724097202251342</v>
      </c>
      <c r="F297" s="34">
        <v>20401</v>
      </c>
      <c r="G297" s="35">
        <v>771</v>
      </c>
      <c r="H297" s="451">
        <f t="shared" si="33"/>
        <v>-0.96220773491495515</v>
      </c>
    </row>
    <row r="298" spans="1:8">
      <c r="A298" s="323" t="s">
        <v>405</v>
      </c>
      <c r="B298" s="61" t="s">
        <v>406</v>
      </c>
      <c r="C298" s="34">
        <v>1367</v>
      </c>
      <c r="D298" s="35">
        <v>225</v>
      </c>
      <c r="E298" s="442">
        <f t="shared" si="32"/>
        <v>-0.8354059985369422</v>
      </c>
      <c r="F298" s="34">
        <v>33</v>
      </c>
      <c r="G298" s="35">
        <v>2</v>
      </c>
      <c r="H298" s="451">
        <f t="shared" si="33"/>
        <v>-0.93939393939393945</v>
      </c>
    </row>
    <row r="299" spans="1:8">
      <c r="A299" s="323" t="s">
        <v>407</v>
      </c>
      <c r="B299" s="61" t="s">
        <v>408</v>
      </c>
      <c r="C299" s="34">
        <v>35699</v>
      </c>
      <c r="D299" s="35">
        <v>3475</v>
      </c>
      <c r="E299" s="442">
        <f t="shared" si="32"/>
        <v>-0.90265833776856497</v>
      </c>
      <c r="F299" s="34">
        <v>4149</v>
      </c>
      <c r="G299" s="35">
        <v>303</v>
      </c>
      <c r="H299" s="451">
        <f t="shared" si="33"/>
        <v>-0.92697035430224151</v>
      </c>
    </row>
    <row r="300" spans="1:8">
      <c r="A300" s="323" t="s">
        <v>409</v>
      </c>
      <c r="B300" s="61" t="s">
        <v>410</v>
      </c>
      <c r="C300" s="34">
        <v>453840</v>
      </c>
      <c r="D300" s="35">
        <v>43023</v>
      </c>
      <c r="E300" s="442">
        <f t="shared" si="32"/>
        <v>-0.90520227392913799</v>
      </c>
      <c r="F300" s="34">
        <v>78647</v>
      </c>
      <c r="G300" s="35">
        <v>6781</v>
      </c>
      <c r="H300" s="451">
        <f t="shared" si="33"/>
        <v>-0.91377929228069732</v>
      </c>
    </row>
    <row r="301" spans="1:8">
      <c r="A301" s="323" t="s">
        <v>411</v>
      </c>
      <c r="B301" s="61" t="s">
        <v>412</v>
      </c>
      <c r="C301" s="34">
        <v>215210</v>
      </c>
      <c r="D301" s="35">
        <v>17372</v>
      </c>
      <c r="E301" s="442">
        <f t="shared" si="32"/>
        <v>-0.91927884391989223</v>
      </c>
      <c r="F301" s="34">
        <v>38956</v>
      </c>
      <c r="G301" s="35">
        <v>2132</v>
      </c>
      <c r="H301" s="451">
        <f t="shared" si="33"/>
        <v>-0.94527158845877401</v>
      </c>
    </row>
    <row r="302" spans="1:8">
      <c r="A302" s="36"/>
      <c r="B302" s="37" t="s">
        <v>413</v>
      </c>
      <c r="C302" s="38">
        <v>1456453</v>
      </c>
      <c r="D302" s="39">
        <v>131541</v>
      </c>
      <c r="E302" s="443">
        <f>(D302-C302)/C302</f>
        <v>-0.90968400628101287</v>
      </c>
      <c r="F302" s="38">
        <v>303254</v>
      </c>
      <c r="G302" s="39">
        <v>24919</v>
      </c>
      <c r="H302" s="452">
        <f>(G302-F302)/F302</f>
        <v>-0.91782795940037065</v>
      </c>
    </row>
    <row r="303" spans="1:8">
      <c r="A303" s="67"/>
      <c r="B303" s="69" t="s">
        <v>28</v>
      </c>
      <c r="C303" s="47"/>
      <c r="D303" s="66"/>
      <c r="E303" s="446"/>
      <c r="F303" s="47"/>
      <c r="G303" s="66"/>
      <c r="H303" s="456"/>
    </row>
    <row r="304" spans="1:8">
      <c r="A304" s="329"/>
      <c r="B304" s="88" t="s">
        <v>29</v>
      </c>
      <c r="C304" s="330"/>
      <c r="D304" s="91"/>
      <c r="E304" s="446"/>
      <c r="F304" s="326">
        <v>0.20821406526678168</v>
      </c>
      <c r="G304" s="55">
        <v>0.18943903421746833</v>
      </c>
      <c r="H304" s="456"/>
    </row>
    <row r="305" spans="1:8">
      <c r="A305" s="67"/>
      <c r="B305" s="61"/>
      <c r="C305" s="77"/>
      <c r="D305" s="68"/>
      <c r="E305" s="446"/>
      <c r="F305" s="77"/>
      <c r="G305" s="68"/>
      <c r="H305" s="456"/>
    </row>
    <row r="306" spans="1:8">
      <c r="A306" s="23" t="s">
        <v>414</v>
      </c>
      <c r="B306" s="61"/>
      <c r="C306" s="77"/>
      <c r="D306" s="68"/>
      <c r="E306" s="446"/>
      <c r="F306" s="77"/>
      <c r="G306" s="68"/>
      <c r="H306" s="456"/>
    </row>
    <row r="307" spans="1:8">
      <c r="A307" s="323" t="s">
        <v>415</v>
      </c>
      <c r="B307" s="61" t="s">
        <v>416</v>
      </c>
      <c r="C307" s="34">
        <v>162882</v>
      </c>
      <c r="D307" s="35">
        <v>13844</v>
      </c>
      <c r="E307" s="442">
        <f t="shared" ref="E307:E312" si="34">IF(C307&gt;0, (D307-C307)/C307, "n/a ")</f>
        <v>-0.9150059552313945</v>
      </c>
      <c r="F307" s="34">
        <v>29732</v>
      </c>
      <c r="G307" s="35">
        <v>2842</v>
      </c>
      <c r="H307" s="451">
        <f t="shared" ref="H307:H312" si="35">IF(F307&gt;0, (G307-F307)/F307, "n/a ")</f>
        <v>-0.90441275393515408</v>
      </c>
    </row>
    <row r="308" spans="1:8">
      <c r="A308" s="323" t="s">
        <v>417</v>
      </c>
      <c r="B308" s="61" t="s">
        <v>418</v>
      </c>
      <c r="C308" s="34">
        <v>55697</v>
      </c>
      <c r="D308" s="35">
        <v>3287</v>
      </c>
      <c r="E308" s="442">
        <f t="shared" si="34"/>
        <v>-0.94098425408908914</v>
      </c>
      <c r="F308" s="34">
        <v>14283</v>
      </c>
      <c r="G308" s="35">
        <v>338</v>
      </c>
      <c r="H308" s="451">
        <f t="shared" si="35"/>
        <v>-0.97633550374571165</v>
      </c>
    </row>
    <row r="309" spans="1:8">
      <c r="A309" s="323" t="s">
        <v>419</v>
      </c>
      <c r="B309" s="61" t="s">
        <v>420</v>
      </c>
      <c r="C309" s="34">
        <v>304965</v>
      </c>
      <c r="D309" s="35">
        <v>24899</v>
      </c>
      <c r="E309" s="442">
        <f t="shared" si="34"/>
        <v>-0.91835456527798276</v>
      </c>
      <c r="F309" s="34">
        <v>45331</v>
      </c>
      <c r="G309" s="35">
        <v>2789</v>
      </c>
      <c r="H309" s="451">
        <f t="shared" si="35"/>
        <v>-0.93847477443691951</v>
      </c>
    </row>
    <row r="310" spans="1:8">
      <c r="A310" s="323" t="s">
        <v>421</v>
      </c>
      <c r="B310" s="61" t="s">
        <v>422</v>
      </c>
      <c r="C310" s="34">
        <v>21541</v>
      </c>
      <c r="D310" s="35">
        <v>1570</v>
      </c>
      <c r="E310" s="442">
        <f t="shared" si="34"/>
        <v>-0.92711573278863557</v>
      </c>
      <c r="F310" s="34">
        <v>4512</v>
      </c>
      <c r="G310" s="35">
        <v>98</v>
      </c>
      <c r="H310" s="451">
        <f t="shared" si="35"/>
        <v>-0.97828014184397161</v>
      </c>
    </row>
    <row r="311" spans="1:8">
      <c r="A311" s="323" t="s">
        <v>423</v>
      </c>
      <c r="B311" s="61" t="s">
        <v>424</v>
      </c>
      <c r="C311" s="34">
        <v>55489</v>
      </c>
      <c r="D311" s="35">
        <v>4093</v>
      </c>
      <c r="E311" s="442">
        <f t="shared" si="34"/>
        <v>-0.92623763268395543</v>
      </c>
      <c r="F311" s="34">
        <v>19479</v>
      </c>
      <c r="G311" s="35">
        <v>1324</v>
      </c>
      <c r="H311" s="451">
        <f t="shared" si="35"/>
        <v>-0.93202936495713329</v>
      </c>
    </row>
    <row r="312" spans="1:8">
      <c r="A312" s="323" t="s">
        <v>425</v>
      </c>
      <c r="B312" s="61" t="s">
        <v>426</v>
      </c>
      <c r="C312" s="34">
        <v>2349665</v>
      </c>
      <c r="D312" s="35">
        <v>195354</v>
      </c>
      <c r="E312" s="442">
        <f t="shared" si="34"/>
        <v>-0.91685878625250838</v>
      </c>
      <c r="F312" s="34">
        <v>1196956</v>
      </c>
      <c r="G312" s="35">
        <v>112313</v>
      </c>
      <c r="H312" s="451">
        <f t="shared" si="35"/>
        <v>-0.90616781235066279</v>
      </c>
    </row>
    <row r="313" spans="1:8">
      <c r="A313" s="36"/>
      <c r="B313" s="37" t="s">
        <v>427</v>
      </c>
      <c r="C313" s="38">
        <v>2950239</v>
      </c>
      <c r="D313" s="39">
        <v>243047</v>
      </c>
      <c r="E313" s="443">
        <f>(D313-C313)/C313</f>
        <v>-0.91761786079026142</v>
      </c>
      <c r="F313" s="38">
        <v>1310293</v>
      </c>
      <c r="G313" s="39">
        <v>119704</v>
      </c>
      <c r="H313" s="452">
        <f>(G313-F313)/F313</f>
        <v>-0.90864333397186736</v>
      </c>
    </row>
    <row r="314" spans="1:8">
      <c r="A314" s="67"/>
      <c r="B314" s="69" t="s">
        <v>28</v>
      </c>
      <c r="C314" s="47"/>
      <c r="D314" s="66"/>
      <c r="E314" s="446"/>
      <c r="F314" s="47"/>
      <c r="G314" s="66"/>
      <c r="H314" s="456"/>
    </row>
    <row r="315" spans="1:8">
      <c r="A315" s="329"/>
      <c r="B315" s="88" t="s">
        <v>29</v>
      </c>
      <c r="C315" s="330"/>
      <c r="D315" s="91"/>
      <c r="E315" s="446"/>
      <c r="F315" s="326">
        <v>0.44413113649436536</v>
      </c>
      <c r="G315" s="55">
        <v>0.49251379362839287</v>
      </c>
      <c r="H315" s="456"/>
    </row>
    <row r="316" spans="1:8">
      <c r="A316" s="67"/>
      <c r="B316" s="61"/>
      <c r="C316" s="77"/>
      <c r="D316" s="68"/>
      <c r="E316" s="446"/>
      <c r="F316" s="77"/>
      <c r="G316" s="68"/>
      <c r="H316" s="456"/>
    </row>
    <row r="317" spans="1:8">
      <c r="A317" s="23" t="s">
        <v>428</v>
      </c>
      <c r="B317" s="61"/>
      <c r="C317" s="77"/>
      <c r="D317" s="68"/>
      <c r="E317" s="446"/>
      <c r="F317" s="77"/>
      <c r="G317" s="68"/>
      <c r="H317" s="456"/>
    </row>
    <row r="318" spans="1:8">
      <c r="A318" s="323" t="s">
        <v>429</v>
      </c>
      <c r="B318" s="61" t="s">
        <v>430</v>
      </c>
      <c r="C318" s="34">
        <v>75463</v>
      </c>
      <c r="D318" s="35">
        <v>6396</v>
      </c>
      <c r="E318" s="442">
        <f t="shared" ref="E318:E326" si="36">IF(C318&gt;0, (D318-C318)/C318, "n/a ")</f>
        <v>-0.91524323178246292</v>
      </c>
      <c r="F318" s="34">
        <v>196</v>
      </c>
      <c r="G318" s="35">
        <v>6</v>
      </c>
      <c r="H318" s="451">
        <f t="shared" ref="H318:H326" si="37">IF(F318&gt;0, (G318-F318)/F318, "n/a ")</f>
        <v>-0.96938775510204078</v>
      </c>
    </row>
    <row r="319" spans="1:8">
      <c r="A319" s="323" t="s">
        <v>431</v>
      </c>
      <c r="B319" s="61" t="s">
        <v>432</v>
      </c>
      <c r="C319" s="34">
        <v>135078</v>
      </c>
      <c r="D319" s="35">
        <v>11020</v>
      </c>
      <c r="E319" s="442">
        <f t="shared" si="36"/>
        <v>-0.91841750692192659</v>
      </c>
      <c r="F319" s="34">
        <v>21020</v>
      </c>
      <c r="G319" s="35">
        <v>1362</v>
      </c>
      <c r="H319" s="451">
        <f t="shared" si="37"/>
        <v>-0.93520456707897237</v>
      </c>
    </row>
    <row r="320" spans="1:8">
      <c r="A320" s="323" t="s">
        <v>433</v>
      </c>
      <c r="B320" s="61" t="s">
        <v>434</v>
      </c>
      <c r="C320" s="34">
        <v>195101</v>
      </c>
      <c r="D320" s="35">
        <v>16903</v>
      </c>
      <c r="E320" s="442">
        <f t="shared" si="36"/>
        <v>-0.913362822333048</v>
      </c>
      <c r="F320" s="34">
        <v>12843</v>
      </c>
      <c r="G320" s="35">
        <v>1201</v>
      </c>
      <c r="H320" s="451">
        <f t="shared" si="37"/>
        <v>-0.90648602351475516</v>
      </c>
    </row>
    <row r="321" spans="1:8">
      <c r="A321" s="323" t="s">
        <v>435</v>
      </c>
      <c r="B321" s="61" t="s">
        <v>436</v>
      </c>
      <c r="C321" s="34">
        <v>581268</v>
      </c>
      <c r="D321" s="35">
        <v>48025</v>
      </c>
      <c r="E321" s="442">
        <f t="shared" si="36"/>
        <v>-0.9173789026748419</v>
      </c>
      <c r="F321" s="34">
        <v>102670</v>
      </c>
      <c r="G321" s="35">
        <v>8878</v>
      </c>
      <c r="H321" s="451">
        <f t="shared" si="37"/>
        <v>-0.91352878153306716</v>
      </c>
    </row>
    <row r="322" spans="1:8">
      <c r="A322" s="323" t="s">
        <v>437</v>
      </c>
      <c r="B322" s="61" t="s">
        <v>438</v>
      </c>
      <c r="C322" s="34">
        <v>4057</v>
      </c>
      <c r="D322" s="35">
        <v>353</v>
      </c>
      <c r="E322" s="442">
        <f t="shared" si="36"/>
        <v>-0.91298989401035247</v>
      </c>
      <c r="F322" s="34">
        <v>818</v>
      </c>
      <c r="G322" s="35">
        <v>67</v>
      </c>
      <c r="H322" s="451">
        <f t="shared" si="37"/>
        <v>-0.91809290953545231</v>
      </c>
    </row>
    <row r="323" spans="1:8">
      <c r="A323" s="323" t="s">
        <v>439</v>
      </c>
      <c r="B323" s="61" t="s">
        <v>440</v>
      </c>
      <c r="C323" s="34">
        <v>51260</v>
      </c>
      <c r="D323" s="35">
        <v>4200</v>
      </c>
      <c r="E323" s="442">
        <f t="shared" si="36"/>
        <v>-0.91806476785017554</v>
      </c>
      <c r="F323" s="34">
        <v>3567</v>
      </c>
      <c r="G323" s="35">
        <v>545</v>
      </c>
      <c r="H323" s="451">
        <f t="shared" si="37"/>
        <v>-0.84721054107092797</v>
      </c>
    </row>
    <row r="324" spans="1:8">
      <c r="A324" s="323" t="s">
        <v>441</v>
      </c>
      <c r="B324" s="61" t="s">
        <v>442</v>
      </c>
      <c r="C324" s="34">
        <v>419110</v>
      </c>
      <c r="D324" s="35">
        <v>26699</v>
      </c>
      <c r="E324" s="442">
        <f t="shared" si="36"/>
        <v>-0.93629596048770014</v>
      </c>
      <c r="F324" s="34">
        <v>261117</v>
      </c>
      <c r="G324" s="35">
        <v>19469</v>
      </c>
      <c r="H324" s="451">
        <f t="shared" si="37"/>
        <v>-0.92543955391644361</v>
      </c>
    </row>
    <row r="325" spans="1:8">
      <c r="A325" s="323" t="s">
        <v>443</v>
      </c>
      <c r="B325" s="61" t="s">
        <v>444</v>
      </c>
      <c r="C325" s="34">
        <v>354173</v>
      </c>
      <c r="D325" s="35">
        <v>29104</v>
      </c>
      <c r="E325" s="442">
        <f t="shared" si="36"/>
        <v>-0.9178254694739576</v>
      </c>
      <c r="F325" s="34">
        <v>27888</v>
      </c>
      <c r="G325" s="35">
        <v>3548</v>
      </c>
      <c r="H325" s="451">
        <f t="shared" si="37"/>
        <v>-0.87277682157200231</v>
      </c>
    </row>
    <row r="326" spans="1:8">
      <c r="A326" s="323" t="s">
        <v>445</v>
      </c>
      <c r="B326" s="61" t="s">
        <v>446</v>
      </c>
      <c r="C326" s="34">
        <v>18819</v>
      </c>
      <c r="D326" s="35">
        <v>1831</v>
      </c>
      <c r="E326" s="442">
        <f t="shared" si="36"/>
        <v>-0.90270471332164304</v>
      </c>
      <c r="F326" s="34">
        <v>4256</v>
      </c>
      <c r="G326" s="35">
        <v>166</v>
      </c>
      <c r="H326" s="451">
        <f t="shared" si="37"/>
        <v>-0.96099624060150379</v>
      </c>
    </row>
    <row r="327" spans="1:8">
      <c r="A327" s="36"/>
      <c r="B327" s="37" t="s">
        <v>447</v>
      </c>
      <c r="C327" s="38">
        <v>1834329</v>
      </c>
      <c r="D327" s="39">
        <v>144531</v>
      </c>
      <c r="E327" s="443">
        <f>(D327-C327)/C327</f>
        <v>-0.9212077004724889</v>
      </c>
      <c r="F327" s="38">
        <v>434375</v>
      </c>
      <c r="G327" s="39">
        <v>35242</v>
      </c>
      <c r="H327" s="452">
        <f>(G327-F327)/F327</f>
        <v>-0.91886733812949639</v>
      </c>
    </row>
    <row r="328" spans="1:8">
      <c r="A328" s="67"/>
      <c r="B328" s="69" t="s">
        <v>28</v>
      </c>
      <c r="C328" s="47"/>
      <c r="D328" s="66"/>
      <c r="E328" s="446"/>
      <c r="F328" s="47"/>
      <c r="G328" s="66"/>
      <c r="H328" s="456"/>
    </row>
    <row r="329" spans="1:8">
      <c r="A329" s="329"/>
      <c r="B329" s="88" t="s">
        <v>29</v>
      </c>
      <c r="C329" s="330"/>
      <c r="D329" s="91"/>
      <c r="E329" s="446"/>
      <c r="F329" s="326">
        <v>0.23680321250986056</v>
      </c>
      <c r="G329" s="55">
        <v>0.24383696231258345</v>
      </c>
      <c r="H329" s="456"/>
    </row>
    <row r="330" spans="1:8">
      <c r="A330" s="67"/>
      <c r="B330" s="61"/>
      <c r="C330" s="77"/>
      <c r="D330" s="68"/>
      <c r="E330" s="446"/>
      <c r="F330" s="77"/>
      <c r="G330" s="68"/>
      <c r="H330" s="456"/>
    </row>
    <row r="331" spans="1:8">
      <c r="A331" s="23" t="s">
        <v>448</v>
      </c>
      <c r="B331" s="61"/>
      <c r="C331" s="77"/>
      <c r="D331" s="68"/>
      <c r="E331" s="446"/>
      <c r="F331" s="77"/>
      <c r="G331" s="68"/>
      <c r="H331" s="456"/>
    </row>
    <row r="332" spans="1:8">
      <c r="A332" s="323" t="s">
        <v>449</v>
      </c>
      <c r="B332" s="61" t="s">
        <v>450</v>
      </c>
      <c r="C332" s="34">
        <v>123416</v>
      </c>
      <c r="D332" s="35">
        <v>7102</v>
      </c>
      <c r="E332" s="442">
        <f t="shared" ref="E332:E337" si="38">IF(C332&gt;0, (D332-C332)/C332, "n/a ")</f>
        <v>-0.9424547870616452</v>
      </c>
      <c r="F332" s="34">
        <v>7251</v>
      </c>
      <c r="G332" s="35">
        <v>166</v>
      </c>
      <c r="H332" s="451">
        <f t="shared" ref="H332:H340" si="39">IF(F332&gt;0, (G332-F332)/F332, "n/a ")</f>
        <v>-0.97710660598538135</v>
      </c>
    </row>
    <row r="333" spans="1:8">
      <c r="A333" s="323" t="s">
        <v>451</v>
      </c>
      <c r="B333" s="61" t="s">
        <v>452</v>
      </c>
      <c r="C333" s="34">
        <v>36197</v>
      </c>
      <c r="D333" s="35">
        <v>880</v>
      </c>
      <c r="E333" s="442">
        <f t="shared" si="38"/>
        <v>-0.97568859297731858</v>
      </c>
      <c r="F333" s="34">
        <v>155</v>
      </c>
      <c r="G333" s="35">
        <v>3</v>
      </c>
      <c r="H333" s="451">
        <f t="shared" si="39"/>
        <v>-0.98064516129032253</v>
      </c>
    </row>
    <row r="334" spans="1:8">
      <c r="A334" s="323" t="s">
        <v>453</v>
      </c>
      <c r="B334" s="61" t="s">
        <v>454</v>
      </c>
      <c r="C334" s="34">
        <v>724390</v>
      </c>
      <c r="D334" s="35">
        <v>62421</v>
      </c>
      <c r="E334" s="442">
        <f t="shared" si="38"/>
        <v>-0.91382956694598216</v>
      </c>
      <c r="F334" s="34">
        <v>392121</v>
      </c>
      <c r="G334" s="35">
        <v>34359</v>
      </c>
      <c r="H334" s="451">
        <f t="shared" si="39"/>
        <v>-0.91237653683429354</v>
      </c>
    </row>
    <row r="335" spans="1:8">
      <c r="A335" s="323" t="s">
        <v>455</v>
      </c>
      <c r="B335" s="61" t="s">
        <v>456</v>
      </c>
      <c r="C335" s="34">
        <v>920695</v>
      </c>
      <c r="D335" s="35">
        <v>61110</v>
      </c>
      <c r="E335" s="442">
        <f t="shared" si="38"/>
        <v>-0.93362622801253403</v>
      </c>
      <c r="F335" s="34">
        <v>11329</v>
      </c>
      <c r="G335" s="35">
        <v>307</v>
      </c>
      <c r="H335" s="451">
        <f t="shared" si="39"/>
        <v>-0.9729014034778003</v>
      </c>
    </row>
    <row r="336" spans="1:8">
      <c r="A336" s="323" t="s">
        <v>457</v>
      </c>
      <c r="B336" s="61" t="s">
        <v>458</v>
      </c>
      <c r="C336" s="34">
        <v>488</v>
      </c>
      <c r="D336" s="35">
        <v>41</v>
      </c>
      <c r="E336" s="442">
        <f t="shared" si="38"/>
        <v>-0.91598360655737709</v>
      </c>
      <c r="F336" s="34">
        <v>0</v>
      </c>
      <c r="G336" s="35">
        <v>0</v>
      </c>
      <c r="H336" s="451" t="str">
        <f t="shared" si="39"/>
        <v xml:space="preserve">n/a </v>
      </c>
    </row>
    <row r="337" spans="1:8">
      <c r="A337" s="323" t="s">
        <v>459</v>
      </c>
      <c r="B337" s="61" t="s">
        <v>460</v>
      </c>
      <c r="C337" s="34">
        <v>566843</v>
      </c>
      <c r="D337" s="35">
        <v>38800</v>
      </c>
      <c r="E337" s="442">
        <f t="shared" si="38"/>
        <v>-0.93155071157269298</v>
      </c>
      <c r="F337" s="34">
        <v>8257</v>
      </c>
      <c r="G337" s="35">
        <v>742</v>
      </c>
      <c r="H337" s="451">
        <f t="shared" si="39"/>
        <v>-0.9101368535787816</v>
      </c>
    </row>
    <row r="338" spans="1:8">
      <c r="A338" s="323" t="s">
        <v>461</v>
      </c>
      <c r="B338" s="61" t="s">
        <v>462</v>
      </c>
      <c r="C338" s="34">
        <v>0</v>
      </c>
      <c r="D338" s="35">
        <v>0</v>
      </c>
      <c r="E338" s="442" t="str">
        <f>IF(C338&gt;0, (D338-C338)/C338, "n/a ")</f>
        <v xml:space="preserve">n/a </v>
      </c>
      <c r="F338" s="34">
        <v>0</v>
      </c>
      <c r="G338" s="35">
        <v>0</v>
      </c>
      <c r="H338" s="451" t="str">
        <f t="shared" si="39"/>
        <v xml:space="preserve">n/a </v>
      </c>
    </row>
    <row r="339" spans="1:8">
      <c r="A339" s="323" t="s">
        <v>463</v>
      </c>
      <c r="B339" s="61" t="s">
        <v>464</v>
      </c>
      <c r="C339" s="34">
        <v>45896</v>
      </c>
      <c r="D339" s="35">
        <v>4134</v>
      </c>
      <c r="E339" s="442">
        <f>IF(C339&gt;0, (D339-C339)/C339, "n/a ")</f>
        <v>-0.90992679100575213</v>
      </c>
      <c r="F339" s="34">
        <v>3387</v>
      </c>
      <c r="G339" s="35">
        <v>177</v>
      </c>
      <c r="H339" s="451">
        <f t="shared" si="39"/>
        <v>-0.94774136403897258</v>
      </c>
    </row>
    <row r="340" spans="1:8">
      <c r="A340" s="323" t="s">
        <v>465</v>
      </c>
      <c r="B340" s="61" t="s">
        <v>466</v>
      </c>
      <c r="C340" s="34">
        <v>773259</v>
      </c>
      <c r="D340" s="35">
        <v>53137</v>
      </c>
      <c r="E340" s="442">
        <f>IF(C340&gt;0, (D340-C340)/C340, "n/a ")</f>
        <v>-0.93128175682403957</v>
      </c>
      <c r="F340" s="34">
        <v>213338</v>
      </c>
      <c r="G340" s="35">
        <v>12944</v>
      </c>
      <c r="H340" s="451">
        <f t="shared" si="39"/>
        <v>-0.93932632723659171</v>
      </c>
    </row>
    <row r="341" spans="1:8">
      <c r="A341" s="36"/>
      <c r="B341" s="37" t="s">
        <v>467</v>
      </c>
      <c r="C341" s="38">
        <v>3191184</v>
      </c>
      <c r="D341" s="39">
        <v>227625</v>
      </c>
      <c r="E341" s="443">
        <f>(D341-C341)/C341</f>
        <v>-0.92867067521020408</v>
      </c>
      <c r="F341" s="38">
        <v>635838</v>
      </c>
      <c r="G341" s="39">
        <v>48698</v>
      </c>
      <c r="H341" s="452">
        <f>(G341-F341)/F341</f>
        <v>-0.92341130916994585</v>
      </c>
    </row>
    <row r="342" spans="1:8">
      <c r="A342" s="67"/>
      <c r="B342" s="69" t="s">
        <v>28</v>
      </c>
      <c r="C342" s="47"/>
      <c r="D342" s="66"/>
      <c r="E342" s="446"/>
      <c r="F342" s="47"/>
      <c r="G342" s="66"/>
      <c r="H342" s="456"/>
    </row>
    <row r="343" spans="1:8">
      <c r="A343" s="329"/>
      <c r="B343" s="88" t="s">
        <v>29</v>
      </c>
      <c r="C343" s="330"/>
      <c r="D343" s="91"/>
      <c r="E343" s="446"/>
      <c r="F343" s="326">
        <v>0.19924830407773417</v>
      </c>
      <c r="G343" s="55">
        <v>0.21393959362987369</v>
      </c>
      <c r="H343" s="456"/>
    </row>
    <row r="344" spans="1:8">
      <c r="A344" s="67"/>
      <c r="B344" s="61"/>
      <c r="C344" s="77"/>
      <c r="D344" s="68"/>
      <c r="E344" s="446"/>
      <c r="F344" s="77"/>
      <c r="G344" s="68"/>
      <c r="H344" s="456"/>
    </row>
    <row r="345" spans="1:8">
      <c r="A345" s="23" t="s">
        <v>468</v>
      </c>
      <c r="B345" s="61"/>
      <c r="C345" s="77"/>
      <c r="D345" s="68"/>
      <c r="E345" s="446"/>
      <c r="F345" s="77"/>
      <c r="G345" s="68"/>
      <c r="H345" s="456"/>
    </row>
    <row r="346" spans="1:8">
      <c r="A346" s="323" t="s">
        <v>469</v>
      </c>
      <c r="B346" s="61" t="s">
        <v>470</v>
      </c>
      <c r="C346" s="34">
        <v>227708</v>
      </c>
      <c r="D346" s="35">
        <v>29580</v>
      </c>
      <c r="E346" s="442">
        <f>IF(C346&gt;0, (D346-C346)/C346, "n/a ")</f>
        <v>-0.87009679062659195</v>
      </c>
      <c r="F346" s="34">
        <v>25823</v>
      </c>
      <c r="G346" s="35">
        <v>1337</v>
      </c>
      <c r="H346" s="451">
        <f>IF(F346&gt;0, (G346-F346)/F346, "n/a ")</f>
        <v>-0.94822445107075093</v>
      </c>
    </row>
    <row r="347" spans="1:8">
      <c r="A347" s="323" t="s">
        <v>471</v>
      </c>
      <c r="B347" s="61" t="s">
        <v>472</v>
      </c>
      <c r="C347" s="34">
        <v>70638</v>
      </c>
      <c r="D347" s="35">
        <v>1332</v>
      </c>
      <c r="E347" s="442">
        <f>IF(C347&gt;0, (D347-C347)/C347, "n/a ")</f>
        <v>-0.98114329397774569</v>
      </c>
      <c r="F347" s="34">
        <v>173</v>
      </c>
      <c r="G347" s="35">
        <v>23</v>
      </c>
      <c r="H347" s="451">
        <f>IF(F347&gt;0, (G347-F347)/F347, "n/a ")</f>
        <v>-0.86705202312138729</v>
      </c>
    </row>
    <row r="348" spans="1:8">
      <c r="A348" s="323" t="s">
        <v>473</v>
      </c>
      <c r="B348" s="61" t="s">
        <v>474</v>
      </c>
      <c r="C348" s="34">
        <v>84164</v>
      </c>
      <c r="D348" s="35">
        <v>8274</v>
      </c>
      <c r="E348" s="442">
        <f>IF(C348&gt;0, (D348-C348)/C348, "n/a ")</f>
        <v>-0.90169193479397369</v>
      </c>
      <c r="F348" s="34">
        <v>5267</v>
      </c>
      <c r="G348" s="35">
        <v>392</v>
      </c>
      <c r="H348" s="451">
        <f>IF(F348&gt;0, (G348-F348)/F348, "n/a ")</f>
        <v>-0.92557433073856088</v>
      </c>
    </row>
    <row r="349" spans="1:8">
      <c r="A349" s="36"/>
      <c r="B349" s="37" t="s">
        <v>475</v>
      </c>
      <c r="C349" s="38">
        <v>382510</v>
      </c>
      <c r="D349" s="39">
        <v>39186</v>
      </c>
      <c r="E349" s="443">
        <f>(D349-C349)/C349</f>
        <v>-0.8975556194609291</v>
      </c>
      <c r="F349" s="38">
        <v>31263</v>
      </c>
      <c r="G349" s="39">
        <v>1752</v>
      </c>
      <c r="H349" s="452">
        <f>(G349-F349)/F349</f>
        <v>-0.94395931292582291</v>
      </c>
    </row>
    <row r="350" spans="1:8">
      <c r="A350" s="67"/>
      <c r="B350" s="69" t="s">
        <v>28</v>
      </c>
      <c r="C350" s="47"/>
      <c r="D350" s="66"/>
      <c r="E350" s="446"/>
      <c r="F350" s="47"/>
      <c r="G350" s="66"/>
      <c r="H350" s="456"/>
    </row>
    <row r="351" spans="1:8">
      <c r="A351" s="329"/>
      <c r="B351" s="88" t="s">
        <v>29</v>
      </c>
      <c r="C351" s="330"/>
      <c r="D351" s="91"/>
      <c r="E351" s="446"/>
      <c r="F351" s="326">
        <v>8.1731196570024311E-2</v>
      </c>
      <c r="G351" s="55">
        <v>4.4709845352932168E-2</v>
      </c>
      <c r="H351" s="456"/>
    </row>
    <row r="352" spans="1:8">
      <c r="A352" s="67"/>
      <c r="B352" s="61"/>
      <c r="C352" s="77"/>
      <c r="D352" s="68"/>
      <c r="E352" s="446"/>
      <c r="F352" s="77"/>
      <c r="G352" s="68"/>
      <c r="H352" s="456"/>
    </row>
    <row r="353" spans="1:8">
      <c r="A353" s="23" t="s">
        <v>476</v>
      </c>
      <c r="B353" s="61"/>
      <c r="C353" s="77"/>
      <c r="D353" s="68"/>
      <c r="E353" s="446"/>
      <c r="F353" s="77"/>
      <c r="G353" s="68"/>
      <c r="H353" s="456"/>
    </row>
    <row r="354" spans="1:8">
      <c r="A354" s="337" t="s">
        <v>477</v>
      </c>
      <c r="B354" s="37" t="s">
        <v>478</v>
      </c>
      <c r="C354" s="38">
        <v>64508</v>
      </c>
      <c r="D354" s="39">
        <v>4000</v>
      </c>
      <c r="E354" s="443">
        <f>(D354-C354)/C354</f>
        <v>-0.93799218701556397</v>
      </c>
      <c r="F354" s="38">
        <v>10372</v>
      </c>
      <c r="G354" s="39">
        <v>409</v>
      </c>
      <c r="H354" s="452">
        <f>(G354-F354)/F354</f>
        <v>-0.96056691091399926</v>
      </c>
    </row>
    <row r="355" spans="1:8">
      <c r="A355" s="67"/>
      <c r="B355" s="69" t="s">
        <v>28</v>
      </c>
      <c r="C355" s="47"/>
      <c r="D355" s="66"/>
      <c r="E355" s="446"/>
      <c r="F355" s="47"/>
      <c r="G355" s="66"/>
      <c r="H355" s="456"/>
    </row>
    <row r="356" spans="1:8">
      <c r="A356" s="67"/>
      <c r="B356" s="88" t="s">
        <v>29</v>
      </c>
      <c r="C356" s="330"/>
      <c r="D356" s="91"/>
      <c r="E356" s="446"/>
      <c r="F356" s="326">
        <v>0.16078625906864266</v>
      </c>
      <c r="G356" s="55">
        <v>0.10224999999999999</v>
      </c>
      <c r="H356" s="456"/>
    </row>
    <row r="357" spans="1:8">
      <c r="A357" s="85"/>
      <c r="B357" s="24"/>
      <c r="C357" s="338"/>
      <c r="D357" s="87"/>
      <c r="E357" s="446"/>
      <c r="F357" s="338"/>
      <c r="G357" s="87"/>
      <c r="H357" s="456"/>
    </row>
    <row r="358" spans="1:8">
      <c r="A358" s="23" t="s">
        <v>479</v>
      </c>
      <c r="B358" s="88"/>
      <c r="C358" s="330"/>
      <c r="D358" s="35"/>
      <c r="E358" s="446"/>
      <c r="F358" s="326"/>
      <c r="G358" s="55"/>
      <c r="H358" s="456"/>
    </row>
    <row r="359" spans="1:8">
      <c r="A359" s="339">
        <v>3501</v>
      </c>
      <c r="B359" s="61" t="s">
        <v>480</v>
      </c>
      <c r="C359" s="34">
        <v>137366</v>
      </c>
      <c r="D359" s="35">
        <v>6716</v>
      </c>
      <c r="E359" s="442">
        <f>IF(C359&gt;0, (D359-C359)/C359, "n/a ")</f>
        <v>-0.95110871685861131</v>
      </c>
      <c r="F359" s="34">
        <v>13311</v>
      </c>
      <c r="G359" s="35">
        <v>6</v>
      </c>
      <c r="H359" s="451">
        <f>IF(F359&gt;0, (G359-F359)/F359, "n/a ")</f>
        <v>-0.99954924498535047</v>
      </c>
    </row>
    <row r="360" spans="1:8">
      <c r="A360" s="339">
        <v>3505</v>
      </c>
      <c r="B360" s="61" t="s">
        <v>481</v>
      </c>
      <c r="C360" s="34">
        <v>145160</v>
      </c>
      <c r="D360" s="35">
        <v>8236</v>
      </c>
      <c r="E360" s="442">
        <f>IF(C360&gt;0, (D360-C360)/C360, "n/a ")</f>
        <v>-0.94326260677872698</v>
      </c>
      <c r="F360" s="34">
        <v>11367</v>
      </c>
      <c r="G360" s="35">
        <v>847</v>
      </c>
      <c r="H360" s="451">
        <f>IF(F360&gt;0, (G360-F360)/F360, "n/a ")</f>
        <v>-0.92548605612738633</v>
      </c>
    </row>
    <row r="361" spans="1:8">
      <c r="A361" s="36"/>
      <c r="B361" s="37" t="s">
        <v>919</v>
      </c>
      <c r="C361" s="38">
        <v>282526</v>
      </c>
      <c r="D361" s="39">
        <v>14952</v>
      </c>
      <c r="E361" s="443">
        <f>(D361-C361)/C361</f>
        <v>-0.94707743712083137</v>
      </c>
      <c r="F361" s="38">
        <v>24678</v>
      </c>
      <c r="G361" s="39">
        <v>853</v>
      </c>
      <c r="H361" s="452">
        <f>(G361-F361)/F361</f>
        <v>-0.96543480022692274</v>
      </c>
    </row>
    <row r="362" spans="1:8">
      <c r="A362" s="67"/>
      <c r="B362" s="69" t="s">
        <v>28</v>
      </c>
      <c r="C362" s="47"/>
      <c r="D362" s="66"/>
      <c r="E362" s="446"/>
      <c r="F362" s="47"/>
      <c r="G362" s="66"/>
      <c r="H362" s="456"/>
    </row>
    <row r="363" spans="1:8">
      <c r="A363" s="329"/>
      <c r="B363" s="88" t="s">
        <v>920</v>
      </c>
      <c r="C363" s="330"/>
      <c r="D363" s="91"/>
      <c r="E363" s="446"/>
      <c r="F363" s="326">
        <v>8.7347713130826898E-2</v>
      </c>
      <c r="G363" s="55">
        <v>5.7049224184055641E-2</v>
      </c>
      <c r="H363" s="456"/>
    </row>
    <row r="364" spans="1:8">
      <c r="A364" s="67"/>
      <c r="B364" s="88"/>
      <c r="C364" s="330"/>
      <c r="D364" s="91"/>
      <c r="E364" s="446"/>
      <c r="F364" s="326"/>
      <c r="G364" s="55"/>
      <c r="H364" s="456"/>
    </row>
    <row r="365" spans="1:8">
      <c r="A365" s="23" t="s">
        <v>921</v>
      </c>
      <c r="B365" s="88"/>
      <c r="C365" s="330"/>
      <c r="D365" s="91"/>
      <c r="E365" s="446"/>
      <c r="F365" s="326"/>
      <c r="G365" s="55"/>
      <c r="H365" s="456"/>
    </row>
    <row r="366" spans="1:8">
      <c r="A366" s="337">
        <v>382460</v>
      </c>
      <c r="B366" s="37" t="s">
        <v>484</v>
      </c>
      <c r="C366" s="38">
        <v>13896</v>
      </c>
      <c r="D366" s="39">
        <v>367</v>
      </c>
      <c r="E366" s="443">
        <f>(D366-C366)/C366</f>
        <v>-0.97358952216465167</v>
      </c>
      <c r="F366" s="38">
        <v>31</v>
      </c>
      <c r="G366" s="39">
        <v>0</v>
      </c>
      <c r="H366" s="458">
        <f>IF(F366&gt;0, (G366-F366)/F366, "n/a ")</f>
        <v>-1</v>
      </c>
    </row>
    <row r="367" spans="1:8">
      <c r="A367" s="67"/>
      <c r="B367" s="69" t="s">
        <v>28</v>
      </c>
      <c r="C367" s="47"/>
      <c r="D367" s="66"/>
      <c r="E367" s="446"/>
      <c r="F367" s="46"/>
      <c r="G367" s="65"/>
      <c r="H367" s="456"/>
    </row>
    <row r="368" spans="1:8">
      <c r="A368" s="67"/>
      <c r="B368" s="88" t="s">
        <v>920</v>
      </c>
      <c r="C368" s="330"/>
      <c r="D368" s="91"/>
      <c r="E368" s="446"/>
      <c r="F368" s="326">
        <v>2.2308578008059872E-3</v>
      </c>
      <c r="G368" s="55">
        <v>0</v>
      </c>
      <c r="H368" s="456"/>
    </row>
    <row r="369" spans="1:8">
      <c r="A369" s="67"/>
      <c r="B369" s="88"/>
      <c r="C369" s="330"/>
      <c r="D369" s="91"/>
      <c r="E369" s="446"/>
      <c r="F369" s="326"/>
      <c r="G369" s="55"/>
      <c r="H369" s="456"/>
    </row>
    <row r="370" spans="1:8">
      <c r="A370" s="23" t="s">
        <v>485</v>
      </c>
      <c r="B370" s="61"/>
      <c r="C370" s="77"/>
      <c r="D370" s="68"/>
      <c r="E370" s="446"/>
      <c r="F370" s="77"/>
      <c r="G370" s="68"/>
      <c r="H370" s="456"/>
    </row>
    <row r="371" spans="1:8">
      <c r="A371" s="339" t="s">
        <v>486</v>
      </c>
      <c r="B371" s="61" t="s">
        <v>487</v>
      </c>
      <c r="C371" s="34">
        <v>133000</v>
      </c>
      <c r="D371" s="35">
        <v>6869</v>
      </c>
      <c r="E371" s="442">
        <f t="shared" ref="E371:E381" si="40">IF(C371&gt;0, (D371-C371)/C371, "n/a ")</f>
        <v>-0.94835338345864661</v>
      </c>
      <c r="F371" s="34">
        <v>116582</v>
      </c>
      <c r="G371" s="35">
        <v>5753</v>
      </c>
      <c r="H371" s="451">
        <f t="shared" ref="H371:H381" si="41">IF(F371&gt;0, (G371-F371)/F371, "n/a ")</f>
        <v>-0.95065275943113003</v>
      </c>
    </row>
    <row r="372" spans="1:8">
      <c r="A372" s="339" t="s">
        <v>488</v>
      </c>
      <c r="B372" s="61" t="s">
        <v>489</v>
      </c>
      <c r="C372" s="34">
        <v>0</v>
      </c>
      <c r="D372" s="35">
        <v>1</v>
      </c>
      <c r="E372" s="442" t="str">
        <f t="shared" si="40"/>
        <v xml:space="preserve">n/a </v>
      </c>
      <c r="F372" s="34">
        <v>0</v>
      </c>
      <c r="G372" s="35">
        <v>0</v>
      </c>
      <c r="H372" s="451" t="str">
        <f t="shared" si="41"/>
        <v xml:space="preserve">n/a </v>
      </c>
    </row>
    <row r="373" spans="1:8">
      <c r="A373" s="339" t="s">
        <v>490</v>
      </c>
      <c r="B373" s="61" t="s">
        <v>491</v>
      </c>
      <c r="C373" s="34">
        <v>2789</v>
      </c>
      <c r="D373" s="35">
        <v>241</v>
      </c>
      <c r="E373" s="442">
        <f t="shared" si="40"/>
        <v>-0.91358910003585514</v>
      </c>
      <c r="F373" s="34">
        <v>489</v>
      </c>
      <c r="G373" s="35">
        <v>0</v>
      </c>
      <c r="H373" s="451">
        <f t="shared" si="41"/>
        <v>-1</v>
      </c>
    </row>
    <row r="374" spans="1:8">
      <c r="A374" s="339" t="s">
        <v>492</v>
      </c>
      <c r="B374" s="61" t="s">
        <v>493</v>
      </c>
      <c r="C374" s="34">
        <v>20079</v>
      </c>
      <c r="D374" s="35">
        <v>995</v>
      </c>
      <c r="E374" s="442">
        <f t="shared" si="40"/>
        <v>-0.95044573932964793</v>
      </c>
      <c r="F374" s="34">
        <v>3746</v>
      </c>
      <c r="G374" s="35">
        <v>209</v>
      </c>
      <c r="H374" s="451">
        <f t="shared" si="41"/>
        <v>-0.94420715429791779</v>
      </c>
    </row>
    <row r="375" spans="1:8">
      <c r="A375" s="339" t="s">
        <v>494</v>
      </c>
      <c r="B375" s="61" t="s">
        <v>495</v>
      </c>
      <c r="C375" s="34">
        <v>2931</v>
      </c>
      <c r="D375" s="35">
        <v>746</v>
      </c>
      <c r="E375" s="442">
        <f t="shared" si="40"/>
        <v>-0.74547935858068914</v>
      </c>
      <c r="F375" s="34">
        <v>0</v>
      </c>
      <c r="G375" s="35">
        <v>0</v>
      </c>
      <c r="H375" s="451" t="str">
        <f t="shared" si="41"/>
        <v xml:space="preserve">n/a </v>
      </c>
    </row>
    <row r="376" spans="1:8">
      <c r="A376" s="339" t="s">
        <v>496</v>
      </c>
      <c r="B376" s="61" t="s">
        <v>497</v>
      </c>
      <c r="C376" s="34">
        <v>123</v>
      </c>
      <c r="D376" s="35">
        <v>17</v>
      </c>
      <c r="E376" s="442">
        <f t="shared" si="40"/>
        <v>-0.86178861788617889</v>
      </c>
      <c r="F376" s="34">
        <v>18</v>
      </c>
      <c r="G376" s="35">
        <v>0</v>
      </c>
      <c r="H376" s="451">
        <f t="shared" si="41"/>
        <v>-1</v>
      </c>
    </row>
    <row r="377" spans="1:8">
      <c r="A377" s="339" t="s">
        <v>498</v>
      </c>
      <c r="B377" s="61" t="s">
        <v>499</v>
      </c>
      <c r="C377" s="34">
        <v>133276</v>
      </c>
      <c r="D377" s="35">
        <v>9974</v>
      </c>
      <c r="E377" s="442">
        <f t="shared" si="40"/>
        <v>-0.92516282001260541</v>
      </c>
      <c r="F377" s="34">
        <v>670</v>
      </c>
      <c r="G377" s="35">
        <v>3</v>
      </c>
      <c r="H377" s="451">
        <f t="shared" si="41"/>
        <v>-0.9955223880597015</v>
      </c>
    </row>
    <row r="378" spans="1:8">
      <c r="A378" s="339">
        <v>4112</v>
      </c>
      <c r="B378" s="61" t="s">
        <v>500</v>
      </c>
      <c r="C378" s="34">
        <v>62960</v>
      </c>
      <c r="D378" s="35">
        <v>3795</v>
      </c>
      <c r="E378" s="442">
        <f t="shared" si="40"/>
        <v>-0.93972363405336723</v>
      </c>
      <c r="F378" s="34">
        <v>4</v>
      </c>
      <c r="G378" s="35">
        <v>0</v>
      </c>
      <c r="H378" s="451">
        <f t="shared" si="41"/>
        <v>-1</v>
      </c>
    </row>
    <row r="379" spans="1:8">
      <c r="A379" s="339">
        <v>4113</v>
      </c>
      <c r="B379" s="61" t="s">
        <v>501</v>
      </c>
      <c r="C379" s="34">
        <v>15091</v>
      </c>
      <c r="D379" s="35">
        <v>1432</v>
      </c>
      <c r="E379" s="442">
        <f t="shared" si="40"/>
        <v>-0.90510900536743755</v>
      </c>
      <c r="F379" s="34">
        <v>16</v>
      </c>
      <c r="G379" s="35">
        <v>0</v>
      </c>
      <c r="H379" s="451">
        <f t="shared" si="41"/>
        <v>-1</v>
      </c>
    </row>
    <row r="380" spans="1:8">
      <c r="A380" s="339">
        <v>4114</v>
      </c>
      <c r="B380" s="61" t="s">
        <v>502</v>
      </c>
      <c r="C380" s="34">
        <v>4384</v>
      </c>
      <c r="D380" s="35">
        <v>401</v>
      </c>
      <c r="E380" s="442">
        <f t="shared" si="40"/>
        <v>-0.90853102189781021</v>
      </c>
      <c r="F380" s="34">
        <v>0</v>
      </c>
      <c r="G380" s="35">
        <v>0</v>
      </c>
      <c r="H380" s="451" t="str">
        <f t="shared" si="41"/>
        <v xml:space="preserve">n/a </v>
      </c>
    </row>
    <row r="381" spans="1:8">
      <c r="A381" s="339">
        <v>4115</v>
      </c>
      <c r="B381" s="61" t="s">
        <v>503</v>
      </c>
      <c r="C381" s="34">
        <v>1495</v>
      </c>
      <c r="D381" s="35">
        <v>95</v>
      </c>
      <c r="E381" s="442">
        <f t="shared" si="40"/>
        <v>-0.9364548494983278</v>
      </c>
      <c r="F381" s="34">
        <v>25</v>
      </c>
      <c r="G381" s="35">
        <v>0</v>
      </c>
      <c r="H381" s="451">
        <f t="shared" si="41"/>
        <v>-1</v>
      </c>
    </row>
    <row r="382" spans="1:8">
      <c r="A382" s="36" t="s">
        <v>380</v>
      </c>
      <c r="B382" s="37" t="s">
        <v>504</v>
      </c>
      <c r="C382" s="38">
        <v>376128</v>
      </c>
      <c r="D382" s="39">
        <v>24566</v>
      </c>
      <c r="E382" s="443">
        <f>(D382-C382)/C382</f>
        <v>-0.93468712778628549</v>
      </c>
      <c r="F382" s="38">
        <v>121550</v>
      </c>
      <c r="G382" s="39">
        <v>5965</v>
      </c>
      <c r="H382" s="452">
        <f>(G382-F382)/F382</f>
        <v>-0.95092554504319216</v>
      </c>
    </row>
    <row r="383" spans="1:8">
      <c r="A383" s="67"/>
      <c r="B383" s="69" t="s">
        <v>28</v>
      </c>
      <c r="C383" s="47"/>
      <c r="D383" s="66"/>
      <c r="E383" s="446"/>
      <c r="F383" s="47"/>
      <c r="G383" s="66"/>
      <c r="H383" s="456"/>
    </row>
    <row r="384" spans="1:8">
      <c r="A384" s="329"/>
      <c r="B384" s="88" t="s">
        <v>29</v>
      </c>
      <c r="C384" s="330"/>
      <c r="D384" s="91"/>
      <c r="E384" s="446"/>
      <c r="F384" s="326">
        <v>0.32316126425046793</v>
      </c>
      <c r="G384" s="55">
        <v>0.24281527314174062</v>
      </c>
      <c r="H384" s="456"/>
    </row>
    <row r="385" spans="1:8">
      <c r="A385" s="67"/>
      <c r="B385" s="61"/>
      <c r="C385" s="77"/>
      <c r="D385" s="68"/>
      <c r="E385" s="446"/>
      <c r="F385" s="77"/>
      <c r="G385" s="68"/>
      <c r="H385" s="456"/>
    </row>
    <row r="386" spans="1:8">
      <c r="A386" s="23" t="s">
        <v>505</v>
      </c>
      <c r="B386" s="61"/>
      <c r="C386" s="77"/>
      <c r="D386" s="68"/>
      <c r="E386" s="446"/>
      <c r="F386" s="77"/>
      <c r="G386" s="68"/>
      <c r="H386" s="456"/>
    </row>
    <row r="387" spans="1:8">
      <c r="A387" s="339" t="s">
        <v>506</v>
      </c>
      <c r="B387" s="61" t="s">
        <v>507</v>
      </c>
      <c r="C387" s="34">
        <v>25437</v>
      </c>
      <c r="D387" s="35">
        <v>0</v>
      </c>
      <c r="E387" s="442">
        <f>IF(C387&gt;0, (D387-C387)/C387, "n/a ")</f>
        <v>-1</v>
      </c>
      <c r="F387" s="34">
        <v>6018</v>
      </c>
      <c r="G387" s="35">
        <v>0</v>
      </c>
      <c r="H387" s="451">
        <f>IF(F387&gt;0, (G387-F387)/F387, "n/a ")</f>
        <v>-1</v>
      </c>
    </row>
    <row r="388" spans="1:8">
      <c r="A388" s="339" t="s">
        <v>508</v>
      </c>
      <c r="B388" s="61" t="s">
        <v>509</v>
      </c>
      <c r="C388" s="34">
        <v>38285</v>
      </c>
      <c r="D388" s="35">
        <v>749</v>
      </c>
      <c r="E388" s="442">
        <f>IF(C388&gt;0, (D388-C388)/C388, "n/a ")</f>
        <v>-0.98043620216795091</v>
      </c>
      <c r="F388" s="34">
        <v>0</v>
      </c>
      <c r="G388" s="35">
        <v>0</v>
      </c>
      <c r="H388" s="451" t="str">
        <f>IF(F388&gt;0, (G388-F388)/F388, "n/a ")</f>
        <v xml:space="preserve">n/a </v>
      </c>
    </row>
    <row r="389" spans="1:8">
      <c r="A389" s="63"/>
      <c r="B389" s="94" t="s">
        <v>510</v>
      </c>
      <c r="C389" s="58">
        <v>63722</v>
      </c>
      <c r="D389" s="59">
        <v>749</v>
      </c>
      <c r="E389" s="449">
        <f>(D389-C389)/C389</f>
        <v>-0.98824581777094256</v>
      </c>
      <c r="F389" s="58">
        <v>6018</v>
      </c>
      <c r="G389" s="59">
        <v>0</v>
      </c>
      <c r="H389" s="455">
        <f>IF(F389&gt;0, (G389-F389)/F389, "n/a ")</f>
        <v>-1</v>
      </c>
    </row>
    <row r="390" spans="1:8">
      <c r="A390" s="67"/>
      <c r="B390" s="69" t="s">
        <v>28</v>
      </c>
      <c r="C390" s="47"/>
      <c r="D390" s="66"/>
      <c r="E390" s="446"/>
      <c r="F390" s="47"/>
      <c r="G390" s="66"/>
      <c r="H390" s="456"/>
    </row>
    <row r="391" spans="1:8">
      <c r="A391" s="329"/>
      <c r="B391" s="88" t="s">
        <v>29</v>
      </c>
      <c r="C391" s="330"/>
      <c r="D391" s="91"/>
      <c r="E391" s="446"/>
      <c r="F391" s="326">
        <v>9.444148017952983E-2</v>
      </c>
      <c r="G391" s="55">
        <v>0</v>
      </c>
      <c r="H391" s="456"/>
    </row>
    <row r="392" spans="1:8">
      <c r="A392" s="41" t="s">
        <v>511</v>
      </c>
      <c r="B392" s="61"/>
      <c r="C392" s="77"/>
      <c r="D392" s="68"/>
      <c r="E392" s="446"/>
      <c r="F392" s="77"/>
      <c r="G392" s="68"/>
      <c r="H392" s="456"/>
    </row>
    <row r="393" spans="1:8">
      <c r="A393" s="67"/>
      <c r="B393" s="61"/>
      <c r="C393" s="77"/>
      <c r="D393" s="68"/>
      <c r="E393" s="446"/>
      <c r="F393" s="77"/>
      <c r="G393" s="68"/>
      <c r="H393" s="456"/>
    </row>
    <row r="394" spans="1:8">
      <c r="A394" s="23" t="s">
        <v>512</v>
      </c>
      <c r="B394" s="61"/>
      <c r="C394" s="77"/>
      <c r="D394" s="68"/>
      <c r="E394" s="446"/>
      <c r="F394" s="77"/>
      <c r="G394" s="68"/>
      <c r="H394" s="456"/>
    </row>
    <row r="395" spans="1:8">
      <c r="A395" s="339" t="s">
        <v>513</v>
      </c>
      <c r="B395" s="61" t="s">
        <v>514</v>
      </c>
      <c r="C395" s="34">
        <v>871449</v>
      </c>
      <c r="D395" s="35">
        <v>86922</v>
      </c>
      <c r="E395" s="442">
        <f t="shared" ref="E395:E407" si="42">IF(C395&gt;0, (D395-C395)/C395, "n/a ")</f>
        <v>-0.90025578088907099</v>
      </c>
      <c r="F395" s="34">
        <v>639</v>
      </c>
      <c r="G395" s="35">
        <v>130</v>
      </c>
      <c r="H395" s="451">
        <f t="shared" ref="H395:H407" si="43">IF(F395&gt;0, (G395-F395)/F395, "n/a ")</f>
        <v>-0.79655712050078242</v>
      </c>
    </row>
    <row r="396" spans="1:8">
      <c r="A396" s="339" t="s">
        <v>515</v>
      </c>
      <c r="B396" s="61" t="s">
        <v>516</v>
      </c>
      <c r="C396" s="34">
        <v>120972</v>
      </c>
      <c r="D396" s="35">
        <v>14421</v>
      </c>
      <c r="E396" s="442">
        <f t="shared" si="42"/>
        <v>-0.88079059617101474</v>
      </c>
      <c r="F396" s="34">
        <v>3</v>
      </c>
      <c r="G396" s="35">
        <v>0</v>
      </c>
      <c r="H396" s="451">
        <f t="shared" si="43"/>
        <v>-1</v>
      </c>
    </row>
    <row r="397" spans="1:8">
      <c r="A397" s="339" t="s">
        <v>517</v>
      </c>
      <c r="B397" s="61" t="s">
        <v>518</v>
      </c>
      <c r="C397" s="34">
        <v>452581</v>
      </c>
      <c r="D397" s="35">
        <v>27392</v>
      </c>
      <c r="E397" s="446">
        <f t="shared" si="42"/>
        <v>-0.93947602749563064</v>
      </c>
      <c r="F397" s="34">
        <v>57849</v>
      </c>
      <c r="G397" s="35">
        <v>5790</v>
      </c>
      <c r="H397" s="456">
        <f t="shared" si="43"/>
        <v>-0.89991183944406994</v>
      </c>
    </row>
    <row r="398" spans="1:8">
      <c r="A398" s="339" t="s">
        <v>519</v>
      </c>
      <c r="B398" s="61" t="s">
        <v>520</v>
      </c>
      <c r="C398" s="34">
        <v>731</v>
      </c>
      <c r="D398" s="35">
        <v>48</v>
      </c>
      <c r="E398" s="446">
        <f t="shared" si="42"/>
        <v>-0.93433652530779754</v>
      </c>
      <c r="F398" s="34">
        <v>0</v>
      </c>
      <c r="G398" s="35">
        <v>0</v>
      </c>
      <c r="H398" s="456" t="str">
        <f t="shared" si="43"/>
        <v xml:space="preserve">n/a </v>
      </c>
    </row>
    <row r="399" spans="1:8">
      <c r="A399" s="339" t="s">
        <v>521</v>
      </c>
      <c r="B399" s="61" t="s">
        <v>522</v>
      </c>
      <c r="C399" s="34">
        <v>10487</v>
      </c>
      <c r="D399" s="35">
        <v>945</v>
      </c>
      <c r="E399" s="442">
        <f t="shared" si="42"/>
        <v>-0.90988843329836944</v>
      </c>
      <c r="F399" s="34">
        <v>209</v>
      </c>
      <c r="G399" s="35">
        <v>74</v>
      </c>
      <c r="H399" s="451">
        <f t="shared" si="43"/>
        <v>-0.64593301435406703</v>
      </c>
    </row>
    <row r="400" spans="1:8">
      <c r="A400" s="339" t="s">
        <v>523</v>
      </c>
      <c r="B400" s="61" t="s">
        <v>524</v>
      </c>
      <c r="C400" s="34">
        <v>1520</v>
      </c>
      <c r="D400" s="35">
        <v>227</v>
      </c>
      <c r="E400" s="442">
        <f t="shared" si="42"/>
        <v>-0.85065789473684206</v>
      </c>
      <c r="F400" s="34">
        <v>0</v>
      </c>
      <c r="G400" s="35">
        <v>0</v>
      </c>
      <c r="H400" s="451" t="str">
        <f t="shared" si="43"/>
        <v xml:space="preserve">n/a </v>
      </c>
    </row>
    <row r="401" spans="1:8">
      <c r="A401" s="339" t="s">
        <v>525</v>
      </c>
      <c r="B401" s="61" t="s">
        <v>526</v>
      </c>
      <c r="C401" s="34">
        <v>680001</v>
      </c>
      <c r="D401" s="35">
        <v>41220</v>
      </c>
      <c r="E401" s="442">
        <f t="shared" si="42"/>
        <v>-0.93938244208464394</v>
      </c>
      <c r="F401" s="34">
        <v>28406</v>
      </c>
      <c r="G401" s="35">
        <v>1136</v>
      </c>
      <c r="H401" s="451">
        <f t="shared" si="43"/>
        <v>-0.96000844891924242</v>
      </c>
    </row>
    <row r="402" spans="1:8">
      <c r="A402" s="339" t="s">
        <v>527</v>
      </c>
      <c r="B402" s="61" t="s">
        <v>528</v>
      </c>
      <c r="C402" s="34">
        <v>97279</v>
      </c>
      <c r="D402" s="35">
        <v>7469</v>
      </c>
      <c r="E402" s="442">
        <f t="shared" si="42"/>
        <v>-0.92322083903000651</v>
      </c>
      <c r="F402" s="34">
        <v>99</v>
      </c>
      <c r="G402" s="35">
        <v>1</v>
      </c>
      <c r="H402" s="451">
        <f t="shared" si="43"/>
        <v>-0.98989898989898994</v>
      </c>
    </row>
    <row r="403" spans="1:8">
      <c r="A403" s="339" t="s">
        <v>529</v>
      </c>
      <c r="B403" s="61" t="s">
        <v>530</v>
      </c>
      <c r="C403" s="34">
        <v>134886</v>
      </c>
      <c r="D403" s="35">
        <v>8294</v>
      </c>
      <c r="E403" s="442">
        <f t="shared" si="42"/>
        <v>-0.93851103895141086</v>
      </c>
      <c r="F403" s="34">
        <v>445</v>
      </c>
      <c r="G403" s="35">
        <v>49</v>
      </c>
      <c r="H403" s="451">
        <f t="shared" si="43"/>
        <v>-0.88988764044943824</v>
      </c>
    </row>
    <row r="404" spans="1:8">
      <c r="A404" s="339" t="s">
        <v>531</v>
      </c>
      <c r="B404" s="61" t="s">
        <v>532</v>
      </c>
      <c r="C404" s="34">
        <v>237410</v>
      </c>
      <c r="D404" s="35">
        <v>15190</v>
      </c>
      <c r="E404" s="442">
        <f t="shared" si="42"/>
        <v>-0.93601785939935134</v>
      </c>
      <c r="F404" s="34">
        <v>191</v>
      </c>
      <c r="G404" s="35">
        <v>0</v>
      </c>
      <c r="H404" s="451">
        <f t="shared" si="43"/>
        <v>-1</v>
      </c>
    </row>
    <row r="405" spans="1:8">
      <c r="A405" s="339" t="s">
        <v>533</v>
      </c>
      <c r="B405" s="61" t="s">
        <v>534</v>
      </c>
      <c r="C405" s="34">
        <v>74519</v>
      </c>
      <c r="D405" s="35">
        <v>4285</v>
      </c>
      <c r="E405" s="442">
        <f t="shared" si="42"/>
        <v>-0.94249788644506771</v>
      </c>
      <c r="F405" s="34">
        <v>95</v>
      </c>
      <c r="G405" s="35">
        <v>31</v>
      </c>
      <c r="H405" s="451">
        <f t="shared" si="43"/>
        <v>-0.67368421052631577</v>
      </c>
    </row>
    <row r="406" spans="1:8">
      <c r="A406" s="339" t="s">
        <v>535</v>
      </c>
      <c r="B406" s="61" t="s">
        <v>536</v>
      </c>
      <c r="C406" s="34">
        <v>778393</v>
      </c>
      <c r="D406" s="35">
        <v>54050</v>
      </c>
      <c r="E406" s="442">
        <f t="shared" si="42"/>
        <v>-0.93056206826114829</v>
      </c>
      <c r="F406" s="34">
        <v>66</v>
      </c>
      <c r="G406" s="35">
        <v>1</v>
      </c>
      <c r="H406" s="451">
        <f t="shared" si="43"/>
        <v>-0.98484848484848486</v>
      </c>
    </row>
    <row r="407" spans="1:8">
      <c r="A407" s="339" t="s">
        <v>537</v>
      </c>
      <c r="B407" s="61" t="s">
        <v>538</v>
      </c>
      <c r="C407" s="34">
        <v>4516</v>
      </c>
      <c r="D407" s="35">
        <v>422</v>
      </c>
      <c r="E407" s="442">
        <f t="shared" si="42"/>
        <v>-0.90655447298494241</v>
      </c>
      <c r="F407" s="34">
        <v>214</v>
      </c>
      <c r="G407" s="35">
        <v>0</v>
      </c>
      <c r="H407" s="451">
        <f t="shared" si="43"/>
        <v>-1</v>
      </c>
    </row>
    <row r="408" spans="1:8">
      <c r="A408" s="63"/>
      <c r="B408" s="94" t="s">
        <v>539</v>
      </c>
      <c r="C408" s="58">
        <v>3464744</v>
      </c>
      <c r="D408" s="59">
        <v>260885</v>
      </c>
      <c r="E408" s="449">
        <f>(D408-C408)/C408</f>
        <v>-0.92470295063646835</v>
      </c>
      <c r="F408" s="58">
        <v>88216</v>
      </c>
      <c r="G408" s="59">
        <v>7212</v>
      </c>
      <c r="H408" s="455">
        <f>(G408-F408)/F408</f>
        <v>-0.91824612315226262</v>
      </c>
    </row>
    <row r="409" spans="1:8">
      <c r="A409" s="67"/>
      <c r="B409" s="69" t="s">
        <v>28</v>
      </c>
      <c r="C409" s="47"/>
      <c r="D409" s="66"/>
      <c r="E409" s="446"/>
      <c r="F409" s="47"/>
      <c r="G409" s="66"/>
      <c r="H409" s="456"/>
    </row>
    <row r="410" spans="1:8">
      <c r="A410" s="329"/>
      <c r="B410" s="88" t="s">
        <v>29</v>
      </c>
      <c r="C410" s="330"/>
      <c r="D410" s="91"/>
      <c r="E410" s="446"/>
      <c r="F410" s="326">
        <v>2.5461044163724651E-2</v>
      </c>
      <c r="G410" s="55">
        <v>2.7644364375107807E-2</v>
      </c>
      <c r="H410" s="456"/>
    </row>
    <row r="411" spans="1:8">
      <c r="A411" s="41" t="s">
        <v>540</v>
      </c>
      <c r="B411" s="61"/>
      <c r="C411" s="77"/>
      <c r="D411" s="68"/>
      <c r="E411" s="446"/>
      <c r="F411" s="77"/>
      <c r="G411" s="68"/>
      <c r="H411" s="456"/>
    </row>
    <row r="412" spans="1:8">
      <c r="A412" s="67"/>
      <c r="B412" s="61"/>
      <c r="C412" s="77"/>
      <c r="D412" s="68"/>
      <c r="E412" s="446"/>
      <c r="F412" s="77"/>
      <c r="G412" s="68"/>
      <c r="H412" s="456"/>
    </row>
    <row r="413" spans="1:8">
      <c r="A413" s="23" t="s">
        <v>541</v>
      </c>
      <c r="B413" s="61"/>
      <c r="C413" s="77"/>
      <c r="D413" s="68"/>
      <c r="E413" s="446"/>
      <c r="F413" s="77"/>
      <c r="G413" s="68"/>
      <c r="H413" s="456"/>
    </row>
    <row r="414" spans="1:8">
      <c r="A414" s="339" t="s">
        <v>542</v>
      </c>
      <c r="B414" s="61" t="s">
        <v>543</v>
      </c>
      <c r="C414" s="34">
        <v>48693</v>
      </c>
      <c r="D414" s="35">
        <v>3557</v>
      </c>
      <c r="E414" s="442">
        <f>IF(C414&gt;0, (D414-C414)/C414, "n/a ")</f>
        <v>-0.92695048569609595</v>
      </c>
      <c r="F414" s="34">
        <v>0</v>
      </c>
      <c r="G414" s="35">
        <v>0</v>
      </c>
      <c r="H414" s="451" t="str">
        <f t="shared" ref="H414:H419" si="44">IF(F414&gt;0, (G414-F414)/F414, "n/a ")</f>
        <v xml:space="preserve">n/a </v>
      </c>
    </row>
    <row r="415" spans="1:8">
      <c r="A415" s="339" t="s">
        <v>544</v>
      </c>
      <c r="B415" s="61" t="s">
        <v>545</v>
      </c>
      <c r="C415" s="34">
        <v>3221</v>
      </c>
      <c r="D415" s="35">
        <v>338</v>
      </c>
      <c r="E415" s="442">
        <f>IF(C415&gt;0, (D415-C415)/C415, "n/a ")</f>
        <v>-0.89506364483079792</v>
      </c>
      <c r="F415" s="34">
        <v>0</v>
      </c>
      <c r="G415" s="35">
        <v>0</v>
      </c>
      <c r="H415" s="451" t="str">
        <f t="shared" si="44"/>
        <v xml:space="preserve">n/a </v>
      </c>
    </row>
    <row r="416" spans="1:8">
      <c r="A416" s="339" t="s">
        <v>546</v>
      </c>
      <c r="B416" s="61" t="s">
        <v>547</v>
      </c>
      <c r="C416" s="34">
        <v>415</v>
      </c>
      <c r="D416" s="35">
        <v>53</v>
      </c>
      <c r="E416" s="442">
        <f>IF(C416&gt;0, (D416-C416)/C416, "n/a ")</f>
        <v>-0.87228915662650608</v>
      </c>
      <c r="F416" s="34">
        <v>1</v>
      </c>
      <c r="G416" s="35">
        <v>0</v>
      </c>
      <c r="H416" s="451">
        <f t="shared" si="44"/>
        <v>-1</v>
      </c>
    </row>
    <row r="417" spans="1:8">
      <c r="A417" s="339" t="s">
        <v>548</v>
      </c>
      <c r="B417" s="61" t="s">
        <v>549</v>
      </c>
      <c r="C417" s="34">
        <v>0</v>
      </c>
      <c r="D417" s="35">
        <v>0</v>
      </c>
      <c r="E417" s="442" t="str">
        <f>IF(C417&gt;0, (D417-C417)/C417, "n/a ")</f>
        <v xml:space="preserve">n/a </v>
      </c>
      <c r="F417" s="34">
        <v>0</v>
      </c>
      <c r="G417" s="35">
        <v>0</v>
      </c>
      <c r="H417" s="451" t="str">
        <f t="shared" si="44"/>
        <v xml:space="preserve">n/a </v>
      </c>
    </row>
    <row r="418" spans="1:8">
      <c r="A418" s="339" t="s">
        <v>550</v>
      </c>
      <c r="B418" s="61" t="s">
        <v>551</v>
      </c>
      <c r="C418" s="34">
        <v>79198</v>
      </c>
      <c r="D418" s="35">
        <v>8195</v>
      </c>
      <c r="E418" s="442">
        <f>IF(C418&gt;0, (D418-C418)/C418, "n/a ")</f>
        <v>-0.89652516477688826</v>
      </c>
      <c r="F418" s="34">
        <v>1</v>
      </c>
      <c r="G418" s="35">
        <v>0</v>
      </c>
      <c r="H418" s="451">
        <f t="shared" si="44"/>
        <v>-1</v>
      </c>
    </row>
    <row r="419" spans="1:8">
      <c r="A419" s="63"/>
      <c r="B419" s="94" t="s">
        <v>552</v>
      </c>
      <c r="C419" s="58">
        <v>131527</v>
      </c>
      <c r="D419" s="59">
        <v>12143</v>
      </c>
      <c r="E419" s="449">
        <f>(D419-C419)/C419</f>
        <v>-0.90767675078120846</v>
      </c>
      <c r="F419" s="58">
        <v>2</v>
      </c>
      <c r="G419" s="59">
        <v>0</v>
      </c>
      <c r="H419" s="455">
        <f t="shared" si="44"/>
        <v>-1</v>
      </c>
    </row>
    <row r="420" spans="1:8">
      <c r="A420" s="67"/>
      <c r="B420" s="69" t="s">
        <v>28</v>
      </c>
      <c r="C420" s="47"/>
      <c r="D420" s="66"/>
      <c r="E420" s="446"/>
      <c r="F420" s="336"/>
      <c r="G420" s="81"/>
      <c r="H420" s="456"/>
    </row>
    <row r="421" spans="1:8">
      <c r="A421" s="329"/>
      <c r="B421" s="88" t="s">
        <v>29</v>
      </c>
      <c r="C421" s="330"/>
      <c r="D421" s="91"/>
      <c r="E421" s="446"/>
      <c r="F421" s="326">
        <v>1.520600333011473E-5</v>
      </c>
      <c r="G421" s="55">
        <v>0</v>
      </c>
      <c r="H421" s="456"/>
    </row>
    <row r="422" spans="1:8">
      <c r="A422" s="41" t="s">
        <v>553</v>
      </c>
      <c r="B422" s="61"/>
      <c r="C422" s="77"/>
      <c r="D422" s="68"/>
      <c r="E422" s="446"/>
      <c r="F422" s="77"/>
      <c r="G422" s="68"/>
      <c r="H422" s="456"/>
    </row>
    <row r="423" spans="1:8">
      <c r="A423" s="67"/>
      <c r="B423" s="61"/>
      <c r="C423" s="77"/>
      <c r="D423" s="68"/>
      <c r="E423" s="446"/>
      <c r="F423" s="77"/>
      <c r="G423" s="68"/>
      <c r="H423" s="456"/>
    </row>
    <row r="424" spans="1:8">
      <c r="A424" s="23" t="s">
        <v>554</v>
      </c>
      <c r="B424" s="61"/>
      <c r="C424" s="77"/>
      <c r="D424" s="68"/>
      <c r="E424" s="446"/>
      <c r="F424" s="34"/>
      <c r="G424" s="35"/>
      <c r="H424" s="456"/>
    </row>
    <row r="425" spans="1:8">
      <c r="A425" s="339" t="s">
        <v>555</v>
      </c>
      <c r="B425" s="61" t="s">
        <v>556</v>
      </c>
      <c r="C425" s="34">
        <v>362823</v>
      </c>
      <c r="D425" s="35">
        <v>14162</v>
      </c>
      <c r="E425" s="442">
        <f>IF(C425&gt;0, (D425-C425)/C425, "n/a ")</f>
        <v>-0.96096719336976988</v>
      </c>
      <c r="F425" s="34">
        <v>114024</v>
      </c>
      <c r="G425" s="35">
        <v>1438</v>
      </c>
      <c r="H425" s="451">
        <f>IF(F425&gt;0, (G425-F425)/F425, "n/a ")</f>
        <v>-0.98738861993966187</v>
      </c>
    </row>
    <row r="426" spans="1:8">
      <c r="A426" s="339" t="s">
        <v>557</v>
      </c>
      <c r="B426" s="61" t="s">
        <v>558</v>
      </c>
      <c r="C426" s="34">
        <v>375</v>
      </c>
      <c r="D426" s="35">
        <v>69</v>
      </c>
      <c r="E426" s="442">
        <f>IF(C426&gt;0, (D426-C426)/C426, "n/a ")</f>
        <v>-0.81599999999999995</v>
      </c>
      <c r="F426" s="34">
        <v>8</v>
      </c>
      <c r="G426" s="35">
        <v>0</v>
      </c>
      <c r="H426" s="451">
        <f>IF(F426&gt;0, (G426-F426)/F426, "n/a ")</f>
        <v>-1</v>
      </c>
    </row>
    <row r="427" spans="1:8">
      <c r="A427" s="339" t="s">
        <v>559</v>
      </c>
      <c r="B427" s="61" t="s">
        <v>560</v>
      </c>
      <c r="C427" s="34">
        <v>871</v>
      </c>
      <c r="D427" s="35">
        <v>191</v>
      </c>
      <c r="E427" s="442">
        <f>IF(C427&gt;0, (D427-C427)/C427, "n/a ")</f>
        <v>-0.78071182548794493</v>
      </c>
      <c r="F427" s="34">
        <v>9</v>
      </c>
      <c r="G427" s="35">
        <v>0</v>
      </c>
      <c r="H427" s="451">
        <f>IF(F427&gt;0, (G427-F427)/F427, "n/a ")</f>
        <v>-1</v>
      </c>
    </row>
    <row r="428" spans="1:8">
      <c r="A428" s="63"/>
      <c r="B428" s="94" t="s">
        <v>561</v>
      </c>
      <c r="C428" s="58">
        <v>364069</v>
      </c>
      <c r="D428" s="59">
        <v>14422</v>
      </c>
      <c r="E428" s="449">
        <f>(D428-C428)/C428</f>
        <v>-0.96038663000694924</v>
      </c>
      <c r="F428" s="58">
        <v>114041</v>
      </c>
      <c r="G428" s="59">
        <v>1438</v>
      </c>
      <c r="H428" s="455">
        <f>(G428-F428)/F428</f>
        <v>-0.98739049990792782</v>
      </c>
    </row>
    <row r="429" spans="1:8">
      <c r="A429" s="67"/>
      <c r="B429" s="69" t="s">
        <v>28</v>
      </c>
      <c r="C429" s="324"/>
      <c r="D429" s="43"/>
      <c r="E429" s="446"/>
      <c r="F429" s="47"/>
      <c r="G429" s="66"/>
      <c r="H429" s="456"/>
    </row>
    <row r="430" spans="1:8">
      <c r="A430" s="329"/>
      <c r="B430" s="88" t="s">
        <v>29</v>
      </c>
      <c r="C430" s="330"/>
      <c r="D430" s="91"/>
      <c r="E430" s="446"/>
      <c r="F430" s="326">
        <v>0.3132400726235961</v>
      </c>
      <c r="G430" s="55">
        <v>9.9708778255443067E-2</v>
      </c>
      <c r="H430" s="456"/>
    </row>
    <row r="431" spans="1:8">
      <c r="A431" s="41" t="s">
        <v>562</v>
      </c>
      <c r="B431" s="61"/>
      <c r="C431" s="77"/>
      <c r="D431" s="68"/>
      <c r="E431" s="446"/>
      <c r="F431" s="77"/>
      <c r="G431" s="68"/>
      <c r="H431" s="456"/>
    </row>
    <row r="432" spans="1:8">
      <c r="A432" s="67"/>
      <c r="B432" s="61"/>
      <c r="C432" s="77"/>
      <c r="D432" s="68"/>
      <c r="E432" s="446"/>
      <c r="F432" s="77"/>
      <c r="G432" s="68"/>
      <c r="H432" s="456"/>
    </row>
    <row r="433" spans="1:8">
      <c r="A433" s="340"/>
      <c r="B433" s="340" t="s">
        <v>581</v>
      </c>
      <c r="C433" s="341">
        <v>50157873</v>
      </c>
      <c r="D433" s="342">
        <v>4111535</v>
      </c>
      <c r="E433" s="450">
        <f>(D433-C433)/C433</f>
        <v>-0.91802812292299552</v>
      </c>
      <c r="F433" s="341">
        <v>10541944</v>
      </c>
      <c r="G433" s="342">
        <v>857916</v>
      </c>
      <c r="H433" s="459">
        <f>(G433-F433)/F433</f>
        <v>-0.91861880503254423</v>
      </c>
    </row>
    <row r="434" spans="1:8">
      <c r="A434" s="67"/>
      <c r="B434" s="69" t="s">
        <v>28</v>
      </c>
      <c r="C434" s="66"/>
      <c r="D434" s="66"/>
      <c r="E434" s="45"/>
      <c r="F434" s="47"/>
      <c r="G434" s="66"/>
      <c r="H434" s="328"/>
    </row>
    <row r="435" spans="1:8">
      <c r="A435" s="343"/>
      <c r="B435" s="344" t="s">
        <v>29</v>
      </c>
      <c r="C435" s="345"/>
      <c r="D435" s="345"/>
      <c r="E435" s="346"/>
      <c r="F435" s="347">
        <v>0.21017526002348624</v>
      </c>
      <c r="G435" s="104">
        <v>0.20866075565451833</v>
      </c>
      <c r="H435" s="348"/>
    </row>
    <row r="436" spans="1:8">
      <c r="A436" s="21"/>
      <c r="B436" s="21"/>
      <c r="E436" s="108"/>
      <c r="H436" s="109"/>
    </row>
  </sheetData>
  <sheetProtection algorithmName="SHA-512" hashValue="C7fzJNFUHO6SWjM04fdv9Iy80lsZjhc0m0Uo78c54vu7ACNwJfy31ofdndhAlCBVzDYKrFPM8+P4d3wEFuMiCQ==" saltValue="r+FfK1bUeBl59EQyiOF+ZA==" spinCount="100000" sheet="1" objects="1" scenarios="1"/>
  <mergeCells count="8">
    <mergeCell ref="G5:G8"/>
    <mergeCell ref="H5:H8"/>
    <mergeCell ref="A5:A8"/>
    <mergeCell ref="B5:B8"/>
    <mergeCell ref="C5:C8"/>
    <mergeCell ref="D5:D8"/>
    <mergeCell ref="E5:E8"/>
    <mergeCell ref="F5:F8"/>
  </mergeCells>
  <phoneticPr fontId="5" type="noConversion"/>
  <conditionalFormatting sqref="E11:E433">
    <cfRule type="cellIs" dxfId="1" priority="2" operator="lessThan">
      <formula>0</formula>
    </cfRule>
  </conditionalFormatting>
  <conditionalFormatting sqref="H11:H433">
    <cfRule type="cellIs" dxfId="0" priority="1" operator="lessThan">
      <formula>0</formula>
    </cfRule>
  </conditionalFormatting>
  <pageMargins left="0.7" right="0.7" top="0.75" bottom="0.75" header="0.3" footer="0.3"/>
  <pageSetup scale="81" orientation="portrait" r:id="rId1"/>
  <headerFooter>
    <oddFooter>&amp;C&amp;"-,Bold"&amp;11&amp;K03+000&amp;P of &amp;N Pages</oddFooter>
  </headerFooter>
  <ignoredErrors>
    <ignoredError sqref="A48:A427 A11:A4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01F029692041A7486645BF369C0F" ma:contentTypeVersion="11" ma:contentTypeDescription="Create a new document." ma:contentTypeScope="" ma:versionID="5985147ccd0c50982d919fbafb034538">
  <xsd:schema xmlns:xsd="http://www.w3.org/2001/XMLSchema" xmlns:xs="http://www.w3.org/2001/XMLSchema" xmlns:p="http://schemas.microsoft.com/office/2006/metadata/properties" xmlns:ns3="f9ed9578-d32b-44f4-833c-23a98eae8c72" xmlns:ns4="63cd4b08-1e1e-4154-b8f6-beaff3d9baa2" targetNamespace="http://schemas.microsoft.com/office/2006/metadata/properties" ma:root="true" ma:fieldsID="011de54b56b79d055f1a94b7fdf10457" ns3:_="" ns4:_="">
    <xsd:import namespace="f9ed9578-d32b-44f4-833c-23a98eae8c72"/>
    <xsd:import namespace="63cd4b08-1e1e-4154-b8f6-beaff3d9ba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9578-d32b-44f4-833c-23a98eae8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d4b08-1e1e-4154-b8f6-beaff3d9b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F90A33-F477-4166-8AA1-2F48C3A7A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D86555-9165-4C1E-ACFE-BD307D2112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14573C-D59B-4D88-A873-7FE9A1593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d9578-d32b-44f4-833c-23a98eae8c72"/>
    <ds:schemaRef ds:uri="63cd4b08-1e1e-4154-b8f6-beaff3d9b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BY-HS CODE</vt:lpstr>
      <vt:lpstr>BY-SECTOR</vt:lpstr>
      <vt:lpstr>KOTIS-from World</vt:lpstr>
      <vt:lpstr>KOTIS-from the U.S.</vt:lpstr>
      <vt:lpstr>Top 100 from the U.S.</vt:lpstr>
      <vt:lpstr>Monthly % Change</vt:lpstr>
      <vt:lpstr>'BY-HS CODE'!Print_Area</vt:lpstr>
      <vt:lpstr>'BY-SECTOR'!Print_Area</vt:lpstr>
      <vt:lpstr>'KOTIS-from the U.S.'!Print_Area</vt:lpstr>
      <vt:lpstr>'KOTIS-from World'!Print_Area</vt:lpstr>
      <vt:lpstr>'Monthly % Change'!Print_Area</vt:lpstr>
      <vt:lpstr>'Top 100 from the U.S.'!Print_Area</vt:lpstr>
      <vt:lpstr>'BY-HS CODE'!Print_Area_MI</vt:lpstr>
      <vt:lpstr>'BY-HS CODE'!Print_Titles</vt:lpstr>
      <vt:lpstr>'BY-SECTOR'!Print_Titles</vt:lpstr>
    </vt:vector>
  </TitlesOfParts>
  <Manager/>
  <Company>USDA/FAS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FAS User</dc:creator>
  <cp:keywords/>
  <dc:description/>
  <cp:lastModifiedBy>Chun, Seyoung (Seoul)</cp:lastModifiedBy>
  <cp:revision/>
  <cp:lastPrinted>2023-02-28T00:39:02Z</cp:lastPrinted>
  <dcterms:created xsi:type="dcterms:W3CDTF">2003-03-04T18:27:28Z</dcterms:created>
  <dcterms:modified xsi:type="dcterms:W3CDTF">2023-02-28T01:51:13Z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HanYD@state.gov</vt:lpwstr>
  </property>
  <property fmtid="{D5CDD505-2E9C-101B-9397-08002B2CF9AE}" pid="5" name="MSIP_Label_1665d9ee-429a-4d5f-97cc-cfb56e044a6e_SetDate">
    <vt:lpwstr>2019-09-23T05:00:32.9475360Z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fea185b5-8372-4b44-b0b6-0668ea24f04f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0x010100AF4B01F029692041A7486645BF369C0F</vt:lpwstr>
  </property>
</Properties>
</file>