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s-my.sharepoint.com/personal/kimss_state_gov/Documents/Documents/"/>
    </mc:Choice>
  </mc:AlternateContent>
  <xr:revisionPtr revIDLastSave="0" documentId="8_{9C8CC3BC-5218-498C-B332-62B56852968B}" xr6:coauthVersionLast="47" xr6:coauthVersionMax="47" xr10:uidLastSave="{00000000-0000-0000-0000-000000000000}"/>
  <bookViews>
    <workbookView xWindow="-120" yWindow="-120" windowWidth="29040" windowHeight="15840" xr2:uid="{C4B167B0-19BF-45AD-8C56-691863847771}"/>
  </bookViews>
  <sheets>
    <sheet name="BY-HS CODE" sheetId="1" r:id="rId1"/>
    <sheet name="BY-SECTOR" sheetId="3" r:id="rId2"/>
    <sheet name="KOTIS-from World" sheetId="7" r:id="rId3"/>
    <sheet name="KOTIS-from the U.S." sheetId="5" r:id="rId4"/>
    <sheet name="Top 100 from the U.S." sheetId="9" r:id="rId5"/>
    <sheet name="Monthly % Change" sheetId="12" r:id="rId6"/>
  </sheets>
  <definedNames>
    <definedName name="_xlnm._FilterDatabase" localSheetId="0" hidden="1">'BY-HS CODE'!$A$9:$B$430</definedName>
    <definedName name="_xlnm._FilterDatabase" localSheetId="1" hidden="1">'BY-SECTOR'!$A$9:$B$328</definedName>
    <definedName name="_xlnm._FilterDatabase" localSheetId="3" hidden="1">'KOTIS-from the U.S.'!$A$4:$I$4</definedName>
    <definedName name="_xlnm._FilterDatabase" localSheetId="2" hidden="1">'KOTIS-from World'!$A$4:$I$4</definedName>
    <definedName name="_xlnm.Print_Area" localSheetId="0">'BY-HS CODE'!$A$1:$T$434</definedName>
    <definedName name="_xlnm.Print_Area" localSheetId="1">'BY-SECTOR'!$A$1:$T$330</definedName>
    <definedName name="_xlnm.Print_Area" localSheetId="3">'KOTIS-from the U.S.'!$A$1:$I$249</definedName>
    <definedName name="_xlnm.Print_Area" localSheetId="2">'KOTIS-from World'!$A$1:$I$248</definedName>
    <definedName name="_xlnm.Print_Area" localSheetId="5">'Monthly % Change'!$A$1:$H$434</definedName>
    <definedName name="_xlnm.Print_Area" localSheetId="4">'Top 100 from the U.S.'!$A$1:$F$104</definedName>
    <definedName name="Print_Area_MI" localSheetId="0">'BY-HS CODE'!$A$1:$K$435</definedName>
    <definedName name="_xlnm.Print_Titles" localSheetId="0">'BY-HS CODE'!$5:$9</definedName>
    <definedName name="_xlnm.Print_Titles" localSheetId="1">'BY-SECTOR'!$40:$43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7" i="1" l="1"/>
  <c r="M268" i="3" s="1"/>
  <c r="L317" i="3"/>
  <c r="L318" i="3"/>
  <c r="L309" i="3"/>
  <c r="L310" i="3"/>
  <c r="L311" i="3"/>
  <c r="L312" i="3"/>
  <c r="L313" i="3"/>
  <c r="L314" i="3"/>
  <c r="L315" i="3"/>
  <c r="L316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277" i="3"/>
  <c r="L278" i="3"/>
  <c r="L268" i="3"/>
  <c r="L269" i="3"/>
  <c r="L270" i="3"/>
  <c r="L271" i="3"/>
  <c r="L272" i="3"/>
  <c r="L273" i="3"/>
  <c r="L274" i="3"/>
  <c r="L275" i="3"/>
  <c r="L276" i="3"/>
  <c r="L264" i="3"/>
  <c r="L265" i="3"/>
  <c r="L266" i="3"/>
  <c r="L267" i="3"/>
  <c r="L255" i="3"/>
  <c r="L256" i="3"/>
  <c r="L257" i="3"/>
  <c r="L258" i="3"/>
  <c r="L259" i="3"/>
  <c r="L260" i="3"/>
  <c r="L261" i="3"/>
  <c r="L262" i="3"/>
  <c r="L263" i="3"/>
  <c r="L253" i="3"/>
  <c r="L254" i="3"/>
  <c r="L252" i="3"/>
  <c r="L251" i="3"/>
  <c r="L250" i="3"/>
  <c r="L247" i="3"/>
  <c r="L248" i="3"/>
  <c r="L249" i="3"/>
  <c r="L238" i="3"/>
  <c r="L239" i="3"/>
  <c r="L240" i="3"/>
  <c r="L241" i="3"/>
  <c r="L242" i="3"/>
  <c r="L243" i="3"/>
  <c r="L244" i="3"/>
  <c r="L245" i="3"/>
  <c r="L246" i="3"/>
  <c r="M235" i="3"/>
  <c r="N235" i="3"/>
  <c r="O235" i="3"/>
  <c r="P235" i="3"/>
  <c r="M236" i="3"/>
  <c r="N236" i="3"/>
  <c r="O236" i="3"/>
  <c r="P236" i="3"/>
  <c r="M237" i="3"/>
  <c r="N237" i="3"/>
  <c r="O237" i="3"/>
  <c r="P237" i="3"/>
  <c r="Q236" i="3"/>
  <c r="Q237" i="3"/>
  <c r="L231" i="3"/>
  <c r="L232" i="3"/>
  <c r="L233" i="3"/>
  <c r="L234" i="3"/>
  <c r="Q235" i="3"/>
  <c r="L223" i="3"/>
  <c r="L224" i="3"/>
  <c r="L225" i="3"/>
  <c r="L226" i="3"/>
  <c r="L227" i="3"/>
  <c r="L228" i="3"/>
  <c r="L229" i="3"/>
  <c r="L230" i="3"/>
  <c r="L221" i="3"/>
  <c r="L222" i="3"/>
  <c r="L218" i="3"/>
  <c r="L219" i="3"/>
  <c r="L220" i="3"/>
  <c r="L209" i="3"/>
  <c r="L210" i="3"/>
  <c r="L211" i="3"/>
  <c r="L212" i="3"/>
  <c r="L213" i="3"/>
  <c r="L214" i="3"/>
  <c r="L215" i="3"/>
  <c r="L216" i="3"/>
  <c r="L217" i="3"/>
  <c r="L208" i="3"/>
  <c r="L206" i="3"/>
  <c r="L207" i="3"/>
  <c r="L204" i="3"/>
  <c r="L205" i="3"/>
  <c r="L202" i="3"/>
  <c r="L203" i="3"/>
  <c r="L201" i="3"/>
  <c r="L200" i="3"/>
  <c r="L194" i="3"/>
  <c r="L195" i="3"/>
  <c r="L196" i="3"/>
  <c r="L197" i="3"/>
  <c r="L198" i="3"/>
  <c r="L199" i="3"/>
  <c r="L192" i="3"/>
  <c r="L193" i="3"/>
  <c r="L182" i="3"/>
  <c r="L183" i="3"/>
  <c r="L171" i="3"/>
  <c r="L172" i="3"/>
  <c r="L173" i="3"/>
  <c r="L174" i="3"/>
  <c r="L175" i="3"/>
  <c r="L176" i="3"/>
  <c r="L177" i="3"/>
  <c r="L178" i="3"/>
  <c r="L179" i="3"/>
  <c r="L180" i="3"/>
  <c r="L181" i="3"/>
  <c r="L170" i="3"/>
  <c r="L168" i="3"/>
  <c r="L169" i="3"/>
  <c r="L167" i="3"/>
  <c r="L158" i="3"/>
  <c r="L159" i="3"/>
  <c r="L160" i="3"/>
  <c r="L161" i="3"/>
  <c r="L162" i="3"/>
  <c r="L163" i="3"/>
  <c r="L164" i="3"/>
  <c r="L165" i="3"/>
  <c r="L166" i="3"/>
  <c r="L156" i="3"/>
  <c r="L157" i="3"/>
  <c r="L155" i="3"/>
  <c r="L154" i="3"/>
  <c r="L149" i="3"/>
  <c r="L150" i="3"/>
  <c r="L151" i="3"/>
  <c r="L152" i="3"/>
  <c r="L153" i="3"/>
  <c r="L146" i="3"/>
  <c r="L147" i="3"/>
  <c r="L148" i="3"/>
  <c r="L141" i="3"/>
  <c r="L142" i="3"/>
  <c r="L143" i="3"/>
  <c r="L144" i="3"/>
  <c r="L145" i="3"/>
  <c r="L139" i="3"/>
  <c r="L140" i="3"/>
  <c r="L130" i="3"/>
  <c r="L131" i="3"/>
  <c r="L132" i="3"/>
  <c r="L133" i="3"/>
  <c r="L134" i="3"/>
  <c r="L135" i="3"/>
  <c r="L136" i="3"/>
  <c r="L137" i="3"/>
  <c r="L138" i="3"/>
  <c r="L124" i="3"/>
  <c r="L125" i="3"/>
  <c r="L126" i="3"/>
  <c r="L127" i="3"/>
  <c r="L128" i="3"/>
  <c r="L129" i="3"/>
  <c r="L122" i="3"/>
  <c r="L123" i="3"/>
  <c r="L120" i="3"/>
  <c r="L121" i="3"/>
  <c r="L114" i="3"/>
  <c r="L115" i="3"/>
  <c r="L116" i="3"/>
  <c r="L117" i="3"/>
  <c r="L118" i="3"/>
  <c r="L119" i="3"/>
  <c r="L113" i="3"/>
  <c r="L104" i="3"/>
  <c r="L105" i="3"/>
  <c r="L106" i="3"/>
  <c r="L107" i="3"/>
  <c r="L108" i="3"/>
  <c r="L109" i="3"/>
  <c r="L110" i="3"/>
  <c r="L111" i="3"/>
  <c r="L112" i="3"/>
  <c r="R103" i="3"/>
  <c r="M102" i="3"/>
  <c r="N102" i="3"/>
  <c r="O102" i="3"/>
  <c r="P102" i="3"/>
  <c r="M103" i="3"/>
  <c r="N103" i="3"/>
  <c r="O103" i="3"/>
  <c r="P103" i="3"/>
  <c r="Q103" i="3"/>
  <c r="L98" i="3"/>
  <c r="L99" i="3"/>
  <c r="L100" i="3"/>
  <c r="L101" i="3"/>
  <c r="L93" i="3"/>
  <c r="L94" i="3"/>
  <c r="L95" i="3"/>
  <c r="L96" i="3"/>
  <c r="L97" i="3"/>
  <c r="L91" i="3"/>
  <c r="L92" i="3"/>
  <c r="L90" i="3"/>
  <c r="L88" i="3"/>
  <c r="L89" i="3"/>
  <c r="L87" i="3"/>
  <c r="L81" i="3"/>
  <c r="L82" i="3"/>
  <c r="L83" i="3"/>
  <c r="L84" i="3"/>
  <c r="L85" i="3"/>
  <c r="L86" i="3"/>
  <c r="L70" i="3"/>
  <c r="P70" i="3"/>
  <c r="L71" i="3"/>
  <c r="L72" i="3"/>
  <c r="L65" i="3"/>
  <c r="L66" i="3"/>
  <c r="L67" i="3"/>
  <c r="L68" i="3"/>
  <c r="L69" i="3"/>
  <c r="M69" i="3"/>
  <c r="L64" i="3"/>
  <c r="L427" i="1"/>
  <c r="M424" i="1"/>
  <c r="N424" i="1"/>
  <c r="N70" i="3" s="1"/>
  <c r="O424" i="1"/>
  <c r="O70" i="3" s="1"/>
  <c r="P424" i="1"/>
  <c r="Q424" i="1"/>
  <c r="M425" i="1"/>
  <c r="M71" i="3" s="1"/>
  <c r="N425" i="1"/>
  <c r="N71" i="3" s="1"/>
  <c r="O425" i="1"/>
  <c r="O71" i="3" s="1"/>
  <c r="P425" i="1"/>
  <c r="P71" i="3" s="1"/>
  <c r="Q425" i="1"/>
  <c r="Q71" i="3" s="1"/>
  <c r="M426" i="1"/>
  <c r="M72" i="3" s="1"/>
  <c r="N426" i="1"/>
  <c r="N72" i="3" s="1"/>
  <c r="O426" i="1"/>
  <c r="O72" i="3" s="1"/>
  <c r="P426" i="1"/>
  <c r="P72" i="3" s="1"/>
  <c r="Q426" i="1"/>
  <c r="Q72" i="3" s="1"/>
  <c r="R425" i="1"/>
  <c r="R71" i="3" s="1"/>
  <c r="R426" i="1"/>
  <c r="R72" i="3" s="1"/>
  <c r="L418" i="1"/>
  <c r="M413" i="1"/>
  <c r="M65" i="3" s="1"/>
  <c r="N413" i="1"/>
  <c r="N65" i="3" s="1"/>
  <c r="O413" i="1"/>
  <c r="O65" i="3" s="1"/>
  <c r="P413" i="1"/>
  <c r="P65" i="3" s="1"/>
  <c r="Q413" i="1"/>
  <c r="M414" i="1"/>
  <c r="M66" i="3" s="1"/>
  <c r="N414" i="1"/>
  <c r="N66" i="3" s="1"/>
  <c r="O414" i="1"/>
  <c r="P414" i="1"/>
  <c r="P66" i="3" s="1"/>
  <c r="Q414" i="1"/>
  <c r="Q66" i="3" s="1"/>
  <c r="M415" i="1"/>
  <c r="M67" i="3" s="1"/>
  <c r="N415" i="1"/>
  <c r="N67" i="3" s="1"/>
  <c r="O415" i="1"/>
  <c r="O67" i="3" s="1"/>
  <c r="P415" i="1"/>
  <c r="P67" i="3" s="1"/>
  <c r="Q415" i="1"/>
  <c r="Q67" i="3" s="1"/>
  <c r="M416" i="1"/>
  <c r="M68" i="3" s="1"/>
  <c r="N416" i="1"/>
  <c r="N68" i="3" s="1"/>
  <c r="O416" i="1"/>
  <c r="O68" i="3" s="1"/>
  <c r="P416" i="1"/>
  <c r="P68" i="3" s="1"/>
  <c r="Q416" i="1"/>
  <c r="Q68" i="3" s="1"/>
  <c r="M417" i="1"/>
  <c r="N417" i="1"/>
  <c r="N69" i="3" s="1"/>
  <c r="O417" i="1"/>
  <c r="O69" i="3" s="1"/>
  <c r="P417" i="1"/>
  <c r="P69" i="3" s="1"/>
  <c r="Q417" i="1"/>
  <c r="Q69" i="3" s="1"/>
  <c r="R414" i="1"/>
  <c r="R66" i="3" s="1"/>
  <c r="R415" i="1"/>
  <c r="R67" i="3" s="1"/>
  <c r="R416" i="1"/>
  <c r="R68" i="3" s="1"/>
  <c r="R417" i="1"/>
  <c r="R69" i="3" s="1"/>
  <c r="L407" i="1"/>
  <c r="M394" i="1"/>
  <c r="M288" i="3" s="1"/>
  <c r="N394" i="1"/>
  <c r="N288" i="3" s="1"/>
  <c r="O394" i="1"/>
  <c r="O288" i="3" s="1"/>
  <c r="P394" i="1"/>
  <c r="P288" i="3" s="1"/>
  <c r="Q394" i="1"/>
  <c r="M395" i="1"/>
  <c r="M289" i="3" s="1"/>
  <c r="N395" i="1"/>
  <c r="N289" i="3" s="1"/>
  <c r="O395" i="1"/>
  <c r="O289" i="3" s="1"/>
  <c r="P395" i="1"/>
  <c r="P289" i="3" s="1"/>
  <c r="Q395" i="1"/>
  <c r="Q289" i="3" s="1"/>
  <c r="M396" i="1"/>
  <c r="M290" i="3" s="1"/>
  <c r="N396" i="1"/>
  <c r="N290" i="3" s="1"/>
  <c r="O396" i="1"/>
  <c r="O290" i="3" s="1"/>
  <c r="P396" i="1"/>
  <c r="P290" i="3" s="1"/>
  <c r="Q396" i="1"/>
  <c r="Q290" i="3" s="1"/>
  <c r="M397" i="1"/>
  <c r="M291" i="3" s="1"/>
  <c r="N397" i="1"/>
  <c r="N291" i="3" s="1"/>
  <c r="O397" i="1"/>
  <c r="O291" i="3" s="1"/>
  <c r="P397" i="1"/>
  <c r="P291" i="3" s="1"/>
  <c r="Q397" i="1"/>
  <c r="Q291" i="3" s="1"/>
  <c r="M398" i="1"/>
  <c r="M292" i="3" s="1"/>
  <c r="N398" i="1"/>
  <c r="N292" i="3" s="1"/>
  <c r="O398" i="1"/>
  <c r="O292" i="3" s="1"/>
  <c r="P398" i="1"/>
  <c r="P292" i="3" s="1"/>
  <c r="Q398" i="1"/>
  <c r="Q292" i="3" s="1"/>
  <c r="M399" i="1"/>
  <c r="M293" i="3" s="1"/>
  <c r="N399" i="1"/>
  <c r="N293" i="3" s="1"/>
  <c r="O399" i="1"/>
  <c r="O293" i="3" s="1"/>
  <c r="P399" i="1"/>
  <c r="P293" i="3" s="1"/>
  <c r="Q399" i="1"/>
  <c r="Q293" i="3" s="1"/>
  <c r="M400" i="1"/>
  <c r="M294" i="3" s="1"/>
  <c r="N400" i="1"/>
  <c r="N294" i="3" s="1"/>
  <c r="O400" i="1"/>
  <c r="O294" i="3" s="1"/>
  <c r="P400" i="1"/>
  <c r="P294" i="3" s="1"/>
  <c r="Q400" i="1"/>
  <c r="Q294" i="3" s="1"/>
  <c r="M401" i="1"/>
  <c r="M295" i="3" s="1"/>
  <c r="N401" i="1"/>
  <c r="N295" i="3" s="1"/>
  <c r="O401" i="1"/>
  <c r="O295" i="3" s="1"/>
  <c r="P401" i="1"/>
  <c r="P295" i="3" s="1"/>
  <c r="Q401" i="1"/>
  <c r="Q295" i="3" s="1"/>
  <c r="M402" i="1"/>
  <c r="M296" i="3" s="1"/>
  <c r="N402" i="1"/>
  <c r="N296" i="3" s="1"/>
  <c r="O402" i="1"/>
  <c r="O296" i="3" s="1"/>
  <c r="P402" i="1"/>
  <c r="P296" i="3" s="1"/>
  <c r="Q402" i="1"/>
  <c r="Q296" i="3" s="1"/>
  <c r="M403" i="1"/>
  <c r="M297" i="3" s="1"/>
  <c r="N403" i="1"/>
  <c r="N297" i="3" s="1"/>
  <c r="O403" i="1"/>
  <c r="O297" i="3" s="1"/>
  <c r="P403" i="1"/>
  <c r="P297" i="3" s="1"/>
  <c r="Q403" i="1"/>
  <c r="Q297" i="3" s="1"/>
  <c r="M404" i="1"/>
  <c r="M298" i="3" s="1"/>
  <c r="N404" i="1"/>
  <c r="N298" i="3" s="1"/>
  <c r="O404" i="1"/>
  <c r="O298" i="3" s="1"/>
  <c r="P404" i="1"/>
  <c r="P298" i="3" s="1"/>
  <c r="Q404" i="1"/>
  <c r="Q298" i="3" s="1"/>
  <c r="M405" i="1"/>
  <c r="M299" i="3" s="1"/>
  <c r="N405" i="1"/>
  <c r="N299" i="3" s="1"/>
  <c r="O405" i="1"/>
  <c r="O299" i="3" s="1"/>
  <c r="P405" i="1"/>
  <c r="P299" i="3" s="1"/>
  <c r="Q405" i="1"/>
  <c r="Q299" i="3" s="1"/>
  <c r="M406" i="1"/>
  <c r="M300" i="3" s="1"/>
  <c r="N406" i="1"/>
  <c r="N300" i="3" s="1"/>
  <c r="O406" i="1"/>
  <c r="O300" i="3" s="1"/>
  <c r="P406" i="1"/>
  <c r="P300" i="3" s="1"/>
  <c r="Q406" i="1"/>
  <c r="Q300" i="3" s="1"/>
  <c r="R395" i="1"/>
  <c r="R396" i="1"/>
  <c r="R397" i="1"/>
  <c r="R398" i="1"/>
  <c r="R399" i="1"/>
  <c r="R400" i="1"/>
  <c r="R401" i="1"/>
  <c r="R402" i="1"/>
  <c r="R403" i="1"/>
  <c r="R404" i="1"/>
  <c r="R405" i="1"/>
  <c r="R406" i="1"/>
  <c r="L388" i="1"/>
  <c r="M386" i="1"/>
  <c r="M182" i="3" s="1"/>
  <c r="N386" i="1"/>
  <c r="N182" i="3" s="1"/>
  <c r="O386" i="1"/>
  <c r="O182" i="3" s="1"/>
  <c r="P386" i="1"/>
  <c r="P182" i="3" s="1"/>
  <c r="Q386" i="1"/>
  <c r="M387" i="1"/>
  <c r="M183" i="3" s="1"/>
  <c r="N387" i="1"/>
  <c r="N183" i="3" s="1"/>
  <c r="O387" i="1"/>
  <c r="O183" i="3" s="1"/>
  <c r="P387" i="1"/>
  <c r="P183" i="3" s="1"/>
  <c r="Q387" i="1"/>
  <c r="Q183" i="3" s="1"/>
  <c r="R387" i="1"/>
  <c r="L381" i="1"/>
  <c r="M370" i="1"/>
  <c r="M171" i="3" s="1"/>
  <c r="N370" i="1"/>
  <c r="N171" i="3" s="1"/>
  <c r="O370" i="1"/>
  <c r="O171" i="3" s="1"/>
  <c r="P370" i="1"/>
  <c r="P171" i="3" s="1"/>
  <c r="Q370" i="1"/>
  <c r="M371" i="1"/>
  <c r="M172" i="3" s="1"/>
  <c r="N371" i="1"/>
  <c r="N172" i="3" s="1"/>
  <c r="O371" i="1"/>
  <c r="O172" i="3" s="1"/>
  <c r="P371" i="1"/>
  <c r="P172" i="3" s="1"/>
  <c r="Q371" i="1"/>
  <c r="Q172" i="3" s="1"/>
  <c r="M372" i="1"/>
  <c r="M173" i="3" s="1"/>
  <c r="N372" i="1"/>
  <c r="N173" i="3" s="1"/>
  <c r="O372" i="1"/>
  <c r="O173" i="3" s="1"/>
  <c r="P372" i="1"/>
  <c r="P173" i="3" s="1"/>
  <c r="Q372" i="1"/>
  <c r="Q173" i="3" s="1"/>
  <c r="M373" i="1"/>
  <c r="M174" i="3" s="1"/>
  <c r="N373" i="1"/>
  <c r="N174" i="3" s="1"/>
  <c r="O373" i="1"/>
  <c r="O174" i="3" s="1"/>
  <c r="P373" i="1"/>
  <c r="P174" i="3" s="1"/>
  <c r="Q373" i="1"/>
  <c r="Q174" i="3" s="1"/>
  <c r="M374" i="1"/>
  <c r="M175" i="3" s="1"/>
  <c r="N374" i="1"/>
  <c r="N175" i="3" s="1"/>
  <c r="O374" i="1"/>
  <c r="O175" i="3" s="1"/>
  <c r="P374" i="1"/>
  <c r="P175" i="3" s="1"/>
  <c r="Q374" i="1"/>
  <c r="Q175" i="3" s="1"/>
  <c r="M375" i="1"/>
  <c r="M176" i="3" s="1"/>
  <c r="N375" i="1"/>
  <c r="N176" i="3" s="1"/>
  <c r="O375" i="1"/>
  <c r="O176" i="3" s="1"/>
  <c r="P375" i="1"/>
  <c r="P176" i="3" s="1"/>
  <c r="Q375" i="1"/>
  <c r="Q176" i="3" s="1"/>
  <c r="M376" i="1"/>
  <c r="M177" i="3" s="1"/>
  <c r="N376" i="1"/>
  <c r="N177" i="3" s="1"/>
  <c r="O376" i="1"/>
  <c r="O177" i="3" s="1"/>
  <c r="P376" i="1"/>
  <c r="P177" i="3" s="1"/>
  <c r="Q376" i="1"/>
  <c r="Q177" i="3" s="1"/>
  <c r="M377" i="1"/>
  <c r="M178" i="3" s="1"/>
  <c r="N377" i="1"/>
  <c r="N178" i="3" s="1"/>
  <c r="O377" i="1"/>
  <c r="O178" i="3" s="1"/>
  <c r="P377" i="1"/>
  <c r="P178" i="3" s="1"/>
  <c r="Q377" i="1"/>
  <c r="Q178" i="3" s="1"/>
  <c r="M378" i="1"/>
  <c r="M179" i="3" s="1"/>
  <c r="N378" i="1"/>
  <c r="N179" i="3" s="1"/>
  <c r="O378" i="1"/>
  <c r="O179" i="3" s="1"/>
  <c r="P378" i="1"/>
  <c r="P179" i="3" s="1"/>
  <c r="Q378" i="1"/>
  <c r="Q179" i="3" s="1"/>
  <c r="M379" i="1"/>
  <c r="M180" i="3" s="1"/>
  <c r="N379" i="1"/>
  <c r="N180" i="3" s="1"/>
  <c r="O379" i="1"/>
  <c r="O180" i="3" s="1"/>
  <c r="P379" i="1"/>
  <c r="P180" i="3" s="1"/>
  <c r="Q379" i="1"/>
  <c r="Q180" i="3" s="1"/>
  <c r="M380" i="1"/>
  <c r="M181" i="3" s="1"/>
  <c r="N380" i="1"/>
  <c r="N181" i="3" s="1"/>
  <c r="O380" i="1"/>
  <c r="O181" i="3" s="1"/>
  <c r="P380" i="1"/>
  <c r="P181" i="3" s="1"/>
  <c r="Q380" i="1"/>
  <c r="Q181" i="3" s="1"/>
  <c r="R371" i="1"/>
  <c r="R372" i="1"/>
  <c r="R373" i="1"/>
  <c r="R374" i="1"/>
  <c r="R375" i="1"/>
  <c r="R376" i="1"/>
  <c r="R377" i="1"/>
  <c r="R378" i="1"/>
  <c r="R379" i="1"/>
  <c r="R380" i="1"/>
  <c r="M365" i="1"/>
  <c r="M170" i="3" s="1"/>
  <c r="N365" i="1"/>
  <c r="N170" i="3" s="1"/>
  <c r="O365" i="1"/>
  <c r="O170" i="3" s="1"/>
  <c r="P365" i="1"/>
  <c r="P170" i="3" s="1"/>
  <c r="Q365" i="1"/>
  <c r="L360" i="1"/>
  <c r="M358" i="1"/>
  <c r="M168" i="3" s="1"/>
  <c r="N358" i="1"/>
  <c r="N168" i="3" s="1"/>
  <c r="O358" i="1"/>
  <c r="O168" i="3" s="1"/>
  <c r="P358" i="1"/>
  <c r="P168" i="3" s="1"/>
  <c r="Q358" i="1"/>
  <c r="M359" i="1"/>
  <c r="M169" i="3" s="1"/>
  <c r="N359" i="1"/>
  <c r="N169" i="3" s="1"/>
  <c r="O359" i="1"/>
  <c r="O169" i="3" s="1"/>
  <c r="P359" i="1"/>
  <c r="P169" i="3" s="1"/>
  <c r="Q359" i="1"/>
  <c r="Q169" i="3" s="1"/>
  <c r="R359" i="1"/>
  <c r="M353" i="1"/>
  <c r="M167" i="3" s="1"/>
  <c r="N353" i="1"/>
  <c r="N167" i="3" s="1"/>
  <c r="O353" i="1"/>
  <c r="O167" i="3" s="1"/>
  <c r="P353" i="1"/>
  <c r="P167" i="3" s="1"/>
  <c r="Q353" i="1"/>
  <c r="L348" i="1"/>
  <c r="M345" i="1"/>
  <c r="N345" i="1"/>
  <c r="N64" i="3" s="1"/>
  <c r="O345" i="1"/>
  <c r="O64" i="3" s="1"/>
  <c r="P345" i="1"/>
  <c r="P64" i="3" s="1"/>
  <c r="Q345" i="1"/>
  <c r="M346" i="1"/>
  <c r="M277" i="3" s="1"/>
  <c r="N346" i="1"/>
  <c r="N277" i="3" s="1"/>
  <c r="O346" i="1"/>
  <c r="O277" i="3" s="1"/>
  <c r="P346" i="1"/>
  <c r="P277" i="3" s="1"/>
  <c r="Q346" i="1"/>
  <c r="M347" i="1"/>
  <c r="M278" i="3" s="1"/>
  <c r="N347" i="1"/>
  <c r="N278" i="3" s="1"/>
  <c r="O347" i="1"/>
  <c r="O278" i="3" s="1"/>
  <c r="P347" i="1"/>
  <c r="P278" i="3" s="1"/>
  <c r="Q347" i="1"/>
  <c r="Q278" i="3" s="1"/>
  <c r="R346" i="1"/>
  <c r="R347" i="1"/>
  <c r="L340" i="1"/>
  <c r="M331" i="1"/>
  <c r="M158" i="3" s="1"/>
  <c r="N331" i="1"/>
  <c r="N158" i="3" s="1"/>
  <c r="O331" i="1"/>
  <c r="O158" i="3" s="1"/>
  <c r="P331" i="1"/>
  <c r="P158" i="3" s="1"/>
  <c r="Q331" i="1"/>
  <c r="M332" i="1"/>
  <c r="M159" i="3" s="1"/>
  <c r="N332" i="1"/>
  <c r="N159" i="3" s="1"/>
  <c r="O332" i="1"/>
  <c r="O159" i="3" s="1"/>
  <c r="P332" i="1"/>
  <c r="P159" i="3" s="1"/>
  <c r="Q332" i="1"/>
  <c r="Q159" i="3" s="1"/>
  <c r="M333" i="1"/>
  <c r="M160" i="3" s="1"/>
  <c r="N333" i="1"/>
  <c r="N160" i="3" s="1"/>
  <c r="O333" i="1"/>
  <c r="O160" i="3" s="1"/>
  <c r="P333" i="1"/>
  <c r="P160" i="3" s="1"/>
  <c r="Q333" i="1"/>
  <c r="Q160" i="3" s="1"/>
  <c r="M334" i="1"/>
  <c r="M161" i="3" s="1"/>
  <c r="N334" i="1"/>
  <c r="N161" i="3" s="1"/>
  <c r="O334" i="1"/>
  <c r="O161" i="3" s="1"/>
  <c r="P334" i="1"/>
  <c r="P161" i="3" s="1"/>
  <c r="Q334" i="1"/>
  <c r="Q161" i="3" s="1"/>
  <c r="M335" i="1"/>
  <c r="M162" i="3" s="1"/>
  <c r="N335" i="1"/>
  <c r="N162" i="3" s="1"/>
  <c r="O335" i="1"/>
  <c r="O162" i="3" s="1"/>
  <c r="P335" i="1"/>
  <c r="P162" i="3" s="1"/>
  <c r="Q335" i="1"/>
  <c r="Q162" i="3" s="1"/>
  <c r="M336" i="1"/>
  <c r="M163" i="3" s="1"/>
  <c r="N336" i="1"/>
  <c r="N163" i="3" s="1"/>
  <c r="O336" i="1"/>
  <c r="O163" i="3" s="1"/>
  <c r="P336" i="1"/>
  <c r="P163" i="3" s="1"/>
  <c r="Q336" i="1"/>
  <c r="Q163" i="3" s="1"/>
  <c r="M337" i="1"/>
  <c r="M164" i="3" s="1"/>
  <c r="N337" i="1"/>
  <c r="N164" i="3" s="1"/>
  <c r="O337" i="1"/>
  <c r="O164" i="3" s="1"/>
  <c r="P337" i="1"/>
  <c r="P164" i="3" s="1"/>
  <c r="Q337" i="1"/>
  <c r="Q164" i="3" s="1"/>
  <c r="M338" i="1"/>
  <c r="M165" i="3" s="1"/>
  <c r="N338" i="1"/>
  <c r="N165" i="3" s="1"/>
  <c r="O338" i="1"/>
  <c r="O165" i="3" s="1"/>
  <c r="P338" i="1"/>
  <c r="P165" i="3" s="1"/>
  <c r="Q338" i="1"/>
  <c r="Q165" i="3" s="1"/>
  <c r="M339" i="1"/>
  <c r="M166" i="3" s="1"/>
  <c r="N339" i="1"/>
  <c r="N166" i="3" s="1"/>
  <c r="O339" i="1"/>
  <c r="O166" i="3" s="1"/>
  <c r="P339" i="1"/>
  <c r="P166" i="3" s="1"/>
  <c r="Q339" i="1"/>
  <c r="Q166" i="3" s="1"/>
  <c r="R332" i="1"/>
  <c r="R333" i="1"/>
  <c r="R334" i="1"/>
  <c r="R335" i="1"/>
  <c r="R336" i="1"/>
  <c r="R337" i="1"/>
  <c r="R338" i="1"/>
  <c r="R339" i="1"/>
  <c r="L326" i="1"/>
  <c r="N317" i="1"/>
  <c r="N268" i="3" s="1"/>
  <c r="O317" i="1"/>
  <c r="O268" i="3" s="1"/>
  <c r="P317" i="1"/>
  <c r="P268" i="3" s="1"/>
  <c r="Q317" i="1"/>
  <c r="M318" i="1"/>
  <c r="M269" i="3" s="1"/>
  <c r="N318" i="1"/>
  <c r="N269" i="3" s="1"/>
  <c r="O318" i="1"/>
  <c r="O269" i="3" s="1"/>
  <c r="P318" i="1"/>
  <c r="P269" i="3" s="1"/>
  <c r="Q318" i="1"/>
  <c r="Q269" i="3" s="1"/>
  <c r="M319" i="1"/>
  <c r="M270" i="3" s="1"/>
  <c r="N319" i="1"/>
  <c r="N270" i="3" s="1"/>
  <c r="O319" i="1"/>
  <c r="O270" i="3" s="1"/>
  <c r="P319" i="1"/>
  <c r="P270" i="3" s="1"/>
  <c r="Q319" i="1"/>
  <c r="Q270" i="3" s="1"/>
  <c r="M320" i="1"/>
  <c r="M271" i="3" s="1"/>
  <c r="N320" i="1"/>
  <c r="N271" i="3" s="1"/>
  <c r="O320" i="1"/>
  <c r="O271" i="3" s="1"/>
  <c r="P320" i="1"/>
  <c r="P271" i="3" s="1"/>
  <c r="Q320" i="1"/>
  <c r="Q271" i="3" s="1"/>
  <c r="M321" i="1"/>
  <c r="M272" i="3" s="1"/>
  <c r="N321" i="1"/>
  <c r="N272" i="3" s="1"/>
  <c r="O321" i="1"/>
  <c r="O272" i="3" s="1"/>
  <c r="P321" i="1"/>
  <c r="P272" i="3" s="1"/>
  <c r="Q321" i="1"/>
  <c r="Q272" i="3" s="1"/>
  <c r="M322" i="1"/>
  <c r="M273" i="3" s="1"/>
  <c r="N322" i="1"/>
  <c r="N273" i="3" s="1"/>
  <c r="O322" i="1"/>
  <c r="O273" i="3" s="1"/>
  <c r="P322" i="1"/>
  <c r="P273" i="3" s="1"/>
  <c r="Q322" i="1"/>
  <c r="Q273" i="3" s="1"/>
  <c r="M323" i="1"/>
  <c r="M274" i="3" s="1"/>
  <c r="N323" i="1"/>
  <c r="N274" i="3" s="1"/>
  <c r="O323" i="1"/>
  <c r="O274" i="3" s="1"/>
  <c r="P323" i="1"/>
  <c r="P274" i="3" s="1"/>
  <c r="Q323" i="1"/>
  <c r="Q274" i="3" s="1"/>
  <c r="M324" i="1"/>
  <c r="M275" i="3" s="1"/>
  <c r="N324" i="1"/>
  <c r="N275" i="3" s="1"/>
  <c r="O324" i="1"/>
  <c r="O275" i="3" s="1"/>
  <c r="P324" i="1"/>
  <c r="P275" i="3" s="1"/>
  <c r="Q324" i="1"/>
  <c r="Q275" i="3" s="1"/>
  <c r="M325" i="1"/>
  <c r="M276" i="3" s="1"/>
  <c r="N325" i="1"/>
  <c r="N276" i="3" s="1"/>
  <c r="O325" i="1"/>
  <c r="O276" i="3" s="1"/>
  <c r="P325" i="1"/>
  <c r="P276" i="3" s="1"/>
  <c r="Q325" i="1"/>
  <c r="Q276" i="3" s="1"/>
  <c r="R318" i="1"/>
  <c r="R319" i="1"/>
  <c r="R320" i="1"/>
  <c r="R321" i="1"/>
  <c r="R322" i="1"/>
  <c r="R323" i="1"/>
  <c r="R324" i="1"/>
  <c r="R325" i="1"/>
  <c r="L312" i="1"/>
  <c r="M306" i="1"/>
  <c r="M156" i="3" s="1"/>
  <c r="N306" i="1"/>
  <c r="N156" i="3" s="1"/>
  <c r="O306" i="1"/>
  <c r="O156" i="3" s="1"/>
  <c r="P306" i="1"/>
  <c r="P156" i="3" s="1"/>
  <c r="Q306" i="1"/>
  <c r="M307" i="1"/>
  <c r="M157" i="3" s="1"/>
  <c r="N307" i="1"/>
  <c r="N157" i="3" s="1"/>
  <c r="O307" i="1"/>
  <c r="O157" i="3" s="1"/>
  <c r="P307" i="1"/>
  <c r="P157" i="3" s="1"/>
  <c r="Q307" i="1"/>
  <c r="Q157" i="3" s="1"/>
  <c r="M308" i="1"/>
  <c r="M264" i="3" s="1"/>
  <c r="N308" i="1"/>
  <c r="N264" i="3" s="1"/>
  <c r="O308" i="1"/>
  <c r="O264" i="3" s="1"/>
  <c r="P308" i="1"/>
  <c r="P264" i="3" s="1"/>
  <c r="Q308" i="1"/>
  <c r="M309" i="1"/>
  <c r="M265" i="3" s="1"/>
  <c r="N309" i="1"/>
  <c r="N265" i="3" s="1"/>
  <c r="O309" i="1"/>
  <c r="O265" i="3" s="1"/>
  <c r="P309" i="1"/>
  <c r="P265" i="3" s="1"/>
  <c r="Q309" i="1"/>
  <c r="Q265" i="3" s="1"/>
  <c r="M310" i="1"/>
  <c r="M266" i="3" s="1"/>
  <c r="N310" i="1"/>
  <c r="N266" i="3" s="1"/>
  <c r="O310" i="1"/>
  <c r="O266" i="3" s="1"/>
  <c r="P310" i="1"/>
  <c r="P266" i="3" s="1"/>
  <c r="Q310" i="1"/>
  <c r="Q266" i="3" s="1"/>
  <c r="M311" i="1"/>
  <c r="M267" i="3" s="1"/>
  <c r="N311" i="1"/>
  <c r="N267" i="3" s="1"/>
  <c r="O311" i="1"/>
  <c r="O267" i="3" s="1"/>
  <c r="P311" i="1"/>
  <c r="P267" i="3" s="1"/>
  <c r="Q311" i="1"/>
  <c r="Q267" i="3" s="1"/>
  <c r="R307" i="1"/>
  <c r="R308" i="1"/>
  <c r="R309" i="1"/>
  <c r="R310" i="1"/>
  <c r="R311" i="1"/>
  <c r="L301" i="1"/>
  <c r="M292" i="1"/>
  <c r="M255" i="3" s="1"/>
  <c r="N292" i="1"/>
  <c r="N255" i="3" s="1"/>
  <c r="O292" i="1"/>
  <c r="O255" i="3" s="1"/>
  <c r="P292" i="1"/>
  <c r="P255" i="3" s="1"/>
  <c r="Q292" i="1"/>
  <c r="M293" i="1"/>
  <c r="M256" i="3" s="1"/>
  <c r="N293" i="1"/>
  <c r="N256" i="3" s="1"/>
  <c r="O293" i="1"/>
  <c r="O256" i="3" s="1"/>
  <c r="P293" i="1"/>
  <c r="P256" i="3" s="1"/>
  <c r="Q293" i="1"/>
  <c r="Q256" i="3" s="1"/>
  <c r="M294" i="1"/>
  <c r="M257" i="3" s="1"/>
  <c r="N294" i="1"/>
  <c r="N257" i="3" s="1"/>
  <c r="O294" i="1"/>
  <c r="O257" i="3" s="1"/>
  <c r="P294" i="1"/>
  <c r="P257" i="3" s="1"/>
  <c r="Q294" i="1"/>
  <c r="Q257" i="3" s="1"/>
  <c r="M295" i="1"/>
  <c r="M258" i="3" s="1"/>
  <c r="N295" i="1"/>
  <c r="N258" i="3" s="1"/>
  <c r="O295" i="1"/>
  <c r="O258" i="3" s="1"/>
  <c r="P295" i="1"/>
  <c r="P258" i="3" s="1"/>
  <c r="Q295" i="1"/>
  <c r="Q258" i="3" s="1"/>
  <c r="M296" i="1"/>
  <c r="M259" i="3" s="1"/>
  <c r="N296" i="1"/>
  <c r="N259" i="3" s="1"/>
  <c r="O296" i="1"/>
  <c r="O259" i="3" s="1"/>
  <c r="P296" i="1"/>
  <c r="P259" i="3" s="1"/>
  <c r="Q296" i="1"/>
  <c r="Q259" i="3" s="1"/>
  <c r="M297" i="1"/>
  <c r="M260" i="3" s="1"/>
  <c r="N297" i="1"/>
  <c r="N260" i="3" s="1"/>
  <c r="O297" i="1"/>
  <c r="O260" i="3" s="1"/>
  <c r="P297" i="1"/>
  <c r="P260" i="3" s="1"/>
  <c r="Q297" i="1"/>
  <c r="Q260" i="3" s="1"/>
  <c r="M298" i="1"/>
  <c r="M261" i="3" s="1"/>
  <c r="N298" i="1"/>
  <c r="N261" i="3" s="1"/>
  <c r="O298" i="1"/>
  <c r="O261" i="3" s="1"/>
  <c r="P298" i="1"/>
  <c r="P261" i="3" s="1"/>
  <c r="Q298" i="1"/>
  <c r="Q261" i="3" s="1"/>
  <c r="M299" i="1"/>
  <c r="M262" i="3" s="1"/>
  <c r="N299" i="1"/>
  <c r="N262" i="3" s="1"/>
  <c r="O299" i="1"/>
  <c r="O262" i="3" s="1"/>
  <c r="P299" i="1"/>
  <c r="P262" i="3" s="1"/>
  <c r="Q299" i="1"/>
  <c r="Q262" i="3" s="1"/>
  <c r="M300" i="1"/>
  <c r="M263" i="3" s="1"/>
  <c r="N300" i="1"/>
  <c r="N263" i="3" s="1"/>
  <c r="O300" i="1"/>
  <c r="O263" i="3" s="1"/>
  <c r="P300" i="1"/>
  <c r="P263" i="3" s="1"/>
  <c r="Q300" i="1"/>
  <c r="Q263" i="3" s="1"/>
  <c r="R293" i="1"/>
  <c r="R294" i="1"/>
  <c r="R295" i="1"/>
  <c r="R296" i="1"/>
  <c r="R297" i="1"/>
  <c r="R298" i="1"/>
  <c r="R299" i="1"/>
  <c r="R300" i="1"/>
  <c r="L287" i="1"/>
  <c r="M282" i="1"/>
  <c r="M154" i="3" s="1"/>
  <c r="N282" i="1"/>
  <c r="N154" i="3" s="1"/>
  <c r="O282" i="1"/>
  <c r="O154" i="3" s="1"/>
  <c r="P282" i="1"/>
  <c r="P154" i="3" s="1"/>
  <c r="Q282" i="1"/>
  <c r="M283" i="1"/>
  <c r="M252" i="3" s="1"/>
  <c r="N283" i="1"/>
  <c r="N252" i="3" s="1"/>
  <c r="O283" i="1"/>
  <c r="O252" i="3" s="1"/>
  <c r="P283" i="1"/>
  <c r="P252" i="3" s="1"/>
  <c r="Q283" i="1"/>
  <c r="M284" i="1"/>
  <c r="M155" i="3" s="1"/>
  <c r="N284" i="1"/>
  <c r="O284" i="1"/>
  <c r="O155" i="3" s="1"/>
  <c r="P284" i="1"/>
  <c r="P155" i="3" s="1"/>
  <c r="Q284" i="1"/>
  <c r="M285" i="1"/>
  <c r="N285" i="1"/>
  <c r="N253" i="3" s="1"/>
  <c r="O285" i="1"/>
  <c r="O253" i="3" s="1"/>
  <c r="P285" i="1"/>
  <c r="P253" i="3" s="1"/>
  <c r="Q285" i="1"/>
  <c r="M286" i="1"/>
  <c r="M254" i="3" s="1"/>
  <c r="N286" i="1"/>
  <c r="N254" i="3" s="1"/>
  <c r="O286" i="1"/>
  <c r="O254" i="3" s="1"/>
  <c r="P286" i="1"/>
  <c r="P254" i="3" s="1"/>
  <c r="Q286" i="1"/>
  <c r="Q254" i="3" s="1"/>
  <c r="R283" i="1"/>
  <c r="R284" i="1"/>
  <c r="R285" i="1"/>
  <c r="R286" i="1"/>
  <c r="L277" i="1"/>
  <c r="M271" i="1"/>
  <c r="M149" i="3" s="1"/>
  <c r="N271" i="1"/>
  <c r="N149" i="3" s="1"/>
  <c r="O271" i="1"/>
  <c r="O149" i="3" s="1"/>
  <c r="P271" i="1"/>
  <c r="P149" i="3" s="1"/>
  <c r="Q271" i="1"/>
  <c r="M272" i="1"/>
  <c r="M150" i="3" s="1"/>
  <c r="N272" i="1"/>
  <c r="N150" i="3" s="1"/>
  <c r="O272" i="1"/>
  <c r="O150" i="3" s="1"/>
  <c r="P272" i="1"/>
  <c r="P150" i="3" s="1"/>
  <c r="Q272" i="1"/>
  <c r="Q150" i="3" s="1"/>
  <c r="M273" i="1"/>
  <c r="M151" i="3" s="1"/>
  <c r="N273" i="1"/>
  <c r="N151" i="3" s="1"/>
  <c r="O273" i="1"/>
  <c r="O151" i="3" s="1"/>
  <c r="P273" i="1"/>
  <c r="P151" i="3" s="1"/>
  <c r="Q273" i="1"/>
  <c r="Q151" i="3" s="1"/>
  <c r="M274" i="1"/>
  <c r="M152" i="3" s="1"/>
  <c r="N274" i="1"/>
  <c r="N152" i="3" s="1"/>
  <c r="O274" i="1"/>
  <c r="O152" i="3" s="1"/>
  <c r="P274" i="1"/>
  <c r="P152" i="3" s="1"/>
  <c r="Q274" i="1"/>
  <c r="Q152" i="3" s="1"/>
  <c r="M275" i="1"/>
  <c r="M153" i="3" s="1"/>
  <c r="N275" i="1"/>
  <c r="N153" i="3" s="1"/>
  <c r="O275" i="1"/>
  <c r="O153" i="3" s="1"/>
  <c r="P275" i="1"/>
  <c r="P153" i="3" s="1"/>
  <c r="Q275" i="1"/>
  <c r="Q153" i="3" s="1"/>
  <c r="M276" i="1"/>
  <c r="M251" i="3" s="1"/>
  <c r="N276" i="1"/>
  <c r="N251" i="3" s="1"/>
  <c r="O276" i="1"/>
  <c r="O251" i="3" s="1"/>
  <c r="P276" i="1"/>
  <c r="P251" i="3" s="1"/>
  <c r="Q276" i="1"/>
  <c r="R272" i="1"/>
  <c r="R273" i="1"/>
  <c r="R274" i="1"/>
  <c r="R275" i="1"/>
  <c r="R276" i="1"/>
  <c r="L266" i="1"/>
  <c r="M262" i="1"/>
  <c r="M146" i="3" s="1"/>
  <c r="N262" i="1"/>
  <c r="N146" i="3" s="1"/>
  <c r="O262" i="1"/>
  <c r="O146" i="3" s="1"/>
  <c r="P262" i="1"/>
  <c r="P146" i="3" s="1"/>
  <c r="Q262" i="1"/>
  <c r="M263" i="1"/>
  <c r="M147" i="3" s="1"/>
  <c r="N263" i="1"/>
  <c r="N147" i="3" s="1"/>
  <c r="O263" i="1"/>
  <c r="O147" i="3" s="1"/>
  <c r="P263" i="1"/>
  <c r="P147" i="3" s="1"/>
  <c r="Q263" i="1"/>
  <c r="Q147" i="3" s="1"/>
  <c r="M264" i="1"/>
  <c r="M148" i="3" s="1"/>
  <c r="N264" i="1"/>
  <c r="N148" i="3" s="1"/>
  <c r="O264" i="1"/>
  <c r="O148" i="3" s="1"/>
  <c r="P264" i="1"/>
  <c r="P148" i="3" s="1"/>
  <c r="Q264" i="1"/>
  <c r="Q148" i="3" s="1"/>
  <c r="M265" i="1"/>
  <c r="M250" i="3" s="1"/>
  <c r="N265" i="1"/>
  <c r="N250" i="3" s="1"/>
  <c r="O265" i="1"/>
  <c r="O250" i="3" s="1"/>
  <c r="P265" i="1"/>
  <c r="P250" i="3" s="1"/>
  <c r="Q265" i="1"/>
  <c r="R263" i="1"/>
  <c r="R264" i="1"/>
  <c r="R265" i="1"/>
  <c r="L257" i="1"/>
  <c r="M252" i="1"/>
  <c r="M247" i="3" s="1"/>
  <c r="N252" i="1"/>
  <c r="N247" i="3" s="1"/>
  <c r="O252" i="1"/>
  <c r="O247" i="3" s="1"/>
  <c r="P252" i="1"/>
  <c r="P247" i="3" s="1"/>
  <c r="Q252" i="1"/>
  <c r="M253" i="1"/>
  <c r="M248" i="3" s="1"/>
  <c r="N253" i="1"/>
  <c r="N248" i="3" s="1"/>
  <c r="O253" i="1"/>
  <c r="O248" i="3" s="1"/>
  <c r="P253" i="1"/>
  <c r="P248" i="3" s="1"/>
  <c r="Q253" i="1"/>
  <c r="Q248" i="3" s="1"/>
  <c r="M254" i="1"/>
  <c r="M249" i="3" s="1"/>
  <c r="N254" i="1"/>
  <c r="N249" i="3" s="1"/>
  <c r="O254" i="1"/>
  <c r="O249" i="3" s="1"/>
  <c r="P254" i="1"/>
  <c r="P249" i="3" s="1"/>
  <c r="Q254" i="1"/>
  <c r="Q249" i="3" s="1"/>
  <c r="M255" i="1"/>
  <c r="M317" i="3" s="1"/>
  <c r="N255" i="1"/>
  <c r="N317" i="3" s="1"/>
  <c r="O255" i="1"/>
  <c r="O317" i="3" s="1"/>
  <c r="P255" i="1"/>
  <c r="P317" i="3" s="1"/>
  <c r="Q255" i="1"/>
  <c r="M256" i="1"/>
  <c r="M318" i="3" s="1"/>
  <c r="N256" i="1"/>
  <c r="N318" i="3" s="1"/>
  <c r="O256" i="1"/>
  <c r="O318" i="3" s="1"/>
  <c r="P256" i="1"/>
  <c r="P318" i="3" s="1"/>
  <c r="Q256" i="1"/>
  <c r="Q318" i="3" s="1"/>
  <c r="R253" i="1"/>
  <c r="R254" i="1"/>
  <c r="R255" i="1"/>
  <c r="R256" i="1"/>
  <c r="L246" i="1"/>
  <c r="M241" i="1"/>
  <c r="M141" i="3" s="1"/>
  <c r="N241" i="1"/>
  <c r="N141" i="3" s="1"/>
  <c r="O241" i="1"/>
  <c r="O141" i="3" s="1"/>
  <c r="P241" i="1"/>
  <c r="P141" i="3" s="1"/>
  <c r="Q241" i="1"/>
  <c r="M242" i="1"/>
  <c r="M142" i="3" s="1"/>
  <c r="N242" i="1"/>
  <c r="N142" i="3" s="1"/>
  <c r="O242" i="1"/>
  <c r="O142" i="3" s="1"/>
  <c r="P242" i="1"/>
  <c r="P142" i="3" s="1"/>
  <c r="Q242" i="1"/>
  <c r="Q142" i="3" s="1"/>
  <c r="M243" i="1"/>
  <c r="M143" i="3" s="1"/>
  <c r="N243" i="1"/>
  <c r="N143" i="3" s="1"/>
  <c r="O243" i="1"/>
  <c r="O143" i="3" s="1"/>
  <c r="P243" i="1"/>
  <c r="P143" i="3" s="1"/>
  <c r="Q243" i="1"/>
  <c r="Q143" i="3" s="1"/>
  <c r="M244" i="1"/>
  <c r="M144" i="3" s="1"/>
  <c r="N244" i="1"/>
  <c r="N144" i="3" s="1"/>
  <c r="O244" i="1"/>
  <c r="O144" i="3" s="1"/>
  <c r="P244" i="1"/>
  <c r="P144" i="3" s="1"/>
  <c r="Q244" i="1"/>
  <c r="Q144" i="3" s="1"/>
  <c r="M245" i="1"/>
  <c r="M145" i="3" s="1"/>
  <c r="N245" i="1"/>
  <c r="N145" i="3" s="1"/>
  <c r="O245" i="1"/>
  <c r="O145" i="3" s="1"/>
  <c r="P245" i="1"/>
  <c r="P145" i="3" s="1"/>
  <c r="Q245" i="1"/>
  <c r="Q145" i="3" s="1"/>
  <c r="R242" i="1"/>
  <c r="R243" i="1"/>
  <c r="R244" i="1"/>
  <c r="R245" i="1"/>
  <c r="L239" i="1"/>
  <c r="M237" i="1"/>
  <c r="M139" i="3" s="1"/>
  <c r="N237" i="1"/>
  <c r="N139" i="3" s="1"/>
  <c r="O237" i="1"/>
  <c r="P237" i="1"/>
  <c r="P139" i="3" s="1"/>
  <c r="Q237" i="1"/>
  <c r="M238" i="1"/>
  <c r="N238" i="1"/>
  <c r="N140" i="3" s="1"/>
  <c r="O238" i="1"/>
  <c r="O140" i="3" s="1"/>
  <c r="P238" i="1"/>
  <c r="P140" i="3" s="1"/>
  <c r="Q238" i="1"/>
  <c r="R238" i="1"/>
  <c r="L235" i="1"/>
  <c r="M226" i="1"/>
  <c r="M130" i="3" s="1"/>
  <c r="N226" i="1"/>
  <c r="N130" i="3" s="1"/>
  <c r="O226" i="1"/>
  <c r="O130" i="3" s="1"/>
  <c r="P226" i="1"/>
  <c r="P130" i="3" s="1"/>
  <c r="Q226" i="1"/>
  <c r="M227" i="1"/>
  <c r="M131" i="3" s="1"/>
  <c r="N227" i="1"/>
  <c r="N131" i="3" s="1"/>
  <c r="O227" i="1"/>
  <c r="O131" i="3" s="1"/>
  <c r="P227" i="1"/>
  <c r="P131" i="3" s="1"/>
  <c r="Q227" i="1"/>
  <c r="Q131" i="3" s="1"/>
  <c r="M228" i="1"/>
  <c r="M132" i="3" s="1"/>
  <c r="N228" i="1"/>
  <c r="N132" i="3" s="1"/>
  <c r="O228" i="1"/>
  <c r="O132" i="3" s="1"/>
  <c r="P228" i="1"/>
  <c r="P132" i="3" s="1"/>
  <c r="Q228" i="1"/>
  <c r="Q132" i="3" s="1"/>
  <c r="M229" i="1"/>
  <c r="M133" i="3" s="1"/>
  <c r="N229" i="1"/>
  <c r="N133" i="3" s="1"/>
  <c r="O229" i="1"/>
  <c r="O133" i="3" s="1"/>
  <c r="P229" i="1"/>
  <c r="P133" i="3" s="1"/>
  <c r="Q229" i="1"/>
  <c r="Q133" i="3" s="1"/>
  <c r="M230" i="1"/>
  <c r="M134" i="3" s="1"/>
  <c r="N230" i="1"/>
  <c r="N134" i="3" s="1"/>
  <c r="O230" i="1"/>
  <c r="O134" i="3" s="1"/>
  <c r="P230" i="1"/>
  <c r="P134" i="3" s="1"/>
  <c r="Q230" i="1"/>
  <c r="Q134" i="3" s="1"/>
  <c r="M231" i="1"/>
  <c r="M135" i="3" s="1"/>
  <c r="N231" i="1"/>
  <c r="N135" i="3" s="1"/>
  <c r="O231" i="1"/>
  <c r="O135" i="3" s="1"/>
  <c r="P231" i="1"/>
  <c r="P135" i="3" s="1"/>
  <c r="Q231" i="1"/>
  <c r="Q135" i="3" s="1"/>
  <c r="M232" i="1"/>
  <c r="M136" i="3" s="1"/>
  <c r="N232" i="1"/>
  <c r="N136" i="3" s="1"/>
  <c r="O232" i="1"/>
  <c r="O136" i="3" s="1"/>
  <c r="P232" i="1"/>
  <c r="P136" i="3" s="1"/>
  <c r="Q232" i="1"/>
  <c r="Q136" i="3" s="1"/>
  <c r="M233" i="1"/>
  <c r="M137" i="3" s="1"/>
  <c r="N233" i="1"/>
  <c r="N137" i="3" s="1"/>
  <c r="O233" i="1"/>
  <c r="O137" i="3" s="1"/>
  <c r="P233" i="1"/>
  <c r="P137" i="3" s="1"/>
  <c r="Q233" i="1"/>
  <c r="Q137" i="3" s="1"/>
  <c r="M234" i="1"/>
  <c r="M138" i="3" s="1"/>
  <c r="N234" i="1"/>
  <c r="N138" i="3" s="1"/>
  <c r="O234" i="1"/>
  <c r="O138" i="3" s="1"/>
  <c r="P234" i="1"/>
  <c r="P138" i="3" s="1"/>
  <c r="Q234" i="1"/>
  <c r="Q138" i="3" s="1"/>
  <c r="R227" i="1"/>
  <c r="R228" i="1"/>
  <c r="R229" i="1"/>
  <c r="R230" i="1"/>
  <c r="R231" i="1"/>
  <c r="R232" i="1"/>
  <c r="R233" i="1"/>
  <c r="R234" i="1"/>
  <c r="L224" i="1"/>
  <c r="M218" i="1"/>
  <c r="M124" i="3" s="1"/>
  <c r="N218" i="1"/>
  <c r="N124" i="3" s="1"/>
  <c r="O218" i="1"/>
  <c r="O124" i="3" s="1"/>
  <c r="P218" i="1"/>
  <c r="P124" i="3" s="1"/>
  <c r="Q218" i="1"/>
  <c r="M219" i="1"/>
  <c r="M125" i="3" s="1"/>
  <c r="N219" i="1"/>
  <c r="N125" i="3" s="1"/>
  <c r="O219" i="1"/>
  <c r="O125" i="3" s="1"/>
  <c r="P219" i="1"/>
  <c r="P125" i="3" s="1"/>
  <c r="Q219" i="1"/>
  <c r="Q125" i="3" s="1"/>
  <c r="M220" i="1"/>
  <c r="M126" i="3" s="1"/>
  <c r="N220" i="1"/>
  <c r="N126" i="3" s="1"/>
  <c r="O220" i="1"/>
  <c r="O126" i="3" s="1"/>
  <c r="P220" i="1"/>
  <c r="P126" i="3" s="1"/>
  <c r="Q220" i="1"/>
  <c r="Q126" i="3" s="1"/>
  <c r="M221" i="1"/>
  <c r="M127" i="3" s="1"/>
  <c r="N221" i="1"/>
  <c r="N127" i="3" s="1"/>
  <c r="O221" i="1"/>
  <c r="O127" i="3" s="1"/>
  <c r="P221" i="1"/>
  <c r="P127" i="3" s="1"/>
  <c r="Q221" i="1"/>
  <c r="Q127" i="3" s="1"/>
  <c r="M222" i="1"/>
  <c r="M128" i="3" s="1"/>
  <c r="N222" i="1"/>
  <c r="N128" i="3" s="1"/>
  <c r="O222" i="1"/>
  <c r="O128" i="3" s="1"/>
  <c r="P222" i="1"/>
  <c r="P128" i="3" s="1"/>
  <c r="Q222" i="1"/>
  <c r="Q128" i="3" s="1"/>
  <c r="M223" i="1"/>
  <c r="M129" i="3" s="1"/>
  <c r="N223" i="1"/>
  <c r="N129" i="3" s="1"/>
  <c r="O223" i="1"/>
  <c r="O129" i="3" s="1"/>
  <c r="P223" i="1"/>
  <c r="P129" i="3" s="1"/>
  <c r="Q223" i="1"/>
  <c r="Q129" i="3" s="1"/>
  <c r="R219" i="1"/>
  <c r="R220" i="1"/>
  <c r="R221" i="1"/>
  <c r="R222" i="1"/>
  <c r="R223" i="1"/>
  <c r="L213" i="1"/>
  <c r="M211" i="1"/>
  <c r="M122" i="3" s="1"/>
  <c r="N211" i="1"/>
  <c r="N122" i="3" s="1"/>
  <c r="O211" i="1"/>
  <c r="P211" i="1"/>
  <c r="Q211" i="1"/>
  <c r="M212" i="1"/>
  <c r="N212" i="1"/>
  <c r="O212" i="1"/>
  <c r="O123" i="3" s="1"/>
  <c r="P212" i="1"/>
  <c r="P123" i="3" s="1"/>
  <c r="Q212" i="1"/>
  <c r="R212" i="1"/>
  <c r="L206" i="1"/>
  <c r="M204" i="1"/>
  <c r="N204" i="1"/>
  <c r="O204" i="1"/>
  <c r="O120" i="3" s="1"/>
  <c r="P204" i="1"/>
  <c r="P120" i="3" s="1"/>
  <c r="Q204" i="1"/>
  <c r="M205" i="1"/>
  <c r="M121" i="3" s="1"/>
  <c r="N205" i="1"/>
  <c r="N121" i="3" s="1"/>
  <c r="O205" i="1"/>
  <c r="P205" i="1"/>
  <c r="P121" i="3" s="1"/>
  <c r="Q205" i="1"/>
  <c r="Q121" i="3" s="1"/>
  <c r="R205" i="1"/>
  <c r="L198" i="1"/>
  <c r="M192" i="1"/>
  <c r="M114" i="3" s="1"/>
  <c r="N192" i="1"/>
  <c r="N114" i="3" s="1"/>
  <c r="O192" i="1"/>
  <c r="O114" i="3" s="1"/>
  <c r="P192" i="1"/>
  <c r="P114" i="3" s="1"/>
  <c r="Q192" i="1"/>
  <c r="M193" i="1"/>
  <c r="M115" i="3" s="1"/>
  <c r="N193" i="1"/>
  <c r="N115" i="3" s="1"/>
  <c r="O193" i="1"/>
  <c r="O115" i="3" s="1"/>
  <c r="P193" i="1"/>
  <c r="P115" i="3" s="1"/>
  <c r="Q193" i="1"/>
  <c r="Q115" i="3" s="1"/>
  <c r="M194" i="1"/>
  <c r="M116" i="3" s="1"/>
  <c r="N194" i="1"/>
  <c r="N116" i="3" s="1"/>
  <c r="O194" i="1"/>
  <c r="O116" i="3" s="1"/>
  <c r="P194" i="1"/>
  <c r="P116" i="3" s="1"/>
  <c r="Q194" i="1"/>
  <c r="Q116" i="3" s="1"/>
  <c r="M195" i="1"/>
  <c r="M117" i="3" s="1"/>
  <c r="N195" i="1"/>
  <c r="N117" i="3" s="1"/>
  <c r="O195" i="1"/>
  <c r="O117" i="3" s="1"/>
  <c r="P195" i="1"/>
  <c r="P117" i="3" s="1"/>
  <c r="Q195" i="1"/>
  <c r="Q117" i="3" s="1"/>
  <c r="M196" i="1"/>
  <c r="M118" i="3" s="1"/>
  <c r="N196" i="1"/>
  <c r="N118" i="3" s="1"/>
  <c r="O196" i="1"/>
  <c r="O118" i="3" s="1"/>
  <c r="P196" i="1"/>
  <c r="P118" i="3" s="1"/>
  <c r="Q196" i="1"/>
  <c r="Q118" i="3" s="1"/>
  <c r="M197" i="1"/>
  <c r="M119" i="3" s="1"/>
  <c r="N197" i="1"/>
  <c r="N119" i="3" s="1"/>
  <c r="O197" i="1"/>
  <c r="O119" i="3" s="1"/>
  <c r="P197" i="1"/>
  <c r="P119" i="3" s="1"/>
  <c r="Q197" i="1"/>
  <c r="Q119" i="3" s="1"/>
  <c r="R193" i="1"/>
  <c r="R194" i="1"/>
  <c r="R195" i="1"/>
  <c r="R196" i="1"/>
  <c r="R197" i="1"/>
  <c r="L190" i="1"/>
  <c r="M182" i="1"/>
  <c r="M57" i="3" s="1"/>
  <c r="N182" i="1"/>
  <c r="N57" i="3" s="1"/>
  <c r="O182" i="1"/>
  <c r="O57" i="3" s="1"/>
  <c r="P182" i="1"/>
  <c r="P57" i="3" s="1"/>
  <c r="Q182" i="1"/>
  <c r="Q57" i="3" s="1"/>
  <c r="M183" i="1"/>
  <c r="M58" i="3" s="1"/>
  <c r="N183" i="1"/>
  <c r="N58" i="3" s="1"/>
  <c r="O183" i="1"/>
  <c r="O58" i="3" s="1"/>
  <c r="P183" i="1"/>
  <c r="P58" i="3" s="1"/>
  <c r="Q183" i="1"/>
  <c r="Q58" i="3" s="1"/>
  <c r="M184" i="1"/>
  <c r="M59" i="3" s="1"/>
  <c r="N184" i="1"/>
  <c r="N59" i="3" s="1"/>
  <c r="O184" i="1"/>
  <c r="O59" i="3" s="1"/>
  <c r="P184" i="1"/>
  <c r="P59" i="3" s="1"/>
  <c r="Q184" i="1"/>
  <c r="Q59" i="3" s="1"/>
  <c r="M185" i="1"/>
  <c r="M60" i="3" s="1"/>
  <c r="N185" i="1"/>
  <c r="N60" i="3" s="1"/>
  <c r="O185" i="1"/>
  <c r="O60" i="3" s="1"/>
  <c r="P185" i="1"/>
  <c r="P60" i="3" s="1"/>
  <c r="Q185" i="1"/>
  <c r="Q60" i="3" s="1"/>
  <c r="M186" i="1"/>
  <c r="M61" i="3" s="1"/>
  <c r="N186" i="1"/>
  <c r="N61" i="3" s="1"/>
  <c r="O186" i="1"/>
  <c r="O61" i="3" s="1"/>
  <c r="P186" i="1"/>
  <c r="P61" i="3" s="1"/>
  <c r="Q186" i="1"/>
  <c r="Q61" i="3" s="1"/>
  <c r="M187" i="1"/>
  <c r="M62" i="3" s="1"/>
  <c r="N187" i="1"/>
  <c r="N62" i="3" s="1"/>
  <c r="O187" i="1"/>
  <c r="O62" i="3" s="1"/>
  <c r="P187" i="1"/>
  <c r="P62" i="3" s="1"/>
  <c r="Q187" i="1"/>
  <c r="Q62" i="3" s="1"/>
  <c r="M188" i="1"/>
  <c r="M63" i="3" s="1"/>
  <c r="N188" i="1"/>
  <c r="N63" i="3" s="1"/>
  <c r="O188" i="1"/>
  <c r="O63" i="3" s="1"/>
  <c r="P188" i="1"/>
  <c r="P63" i="3" s="1"/>
  <c r="Q188" i="1"/>
  <c r="Q63" i="3" s="1"/>
  <c r="M189" i="1"/>
  <c r="M113" i="3" s="1"/>
  <c r="N189" i="1"/>
  <c r="N113" i="3" s="1"/>
  <c r="O189" i="1"/>
  <c r="O113" i="3" s="1"/>
  <c r="P189" i="1"/>
  <c r="P113" i="3" s="1"/>
  <c r="Q189" i="1"/>
  <c r="R183" i="1"/>
  <c r="R58" i="3" s="1"/>
  <c r="R184" i="1"/>
  <c r="R59" i="3" s="1"/>
  <c r="R185" i="1"/>
  <c r="R60" i="3" s="1"/>
  <c r="R186" i="1"/>
  <c r="R61" i="3" s="1"/>
  <c r="R187" i="1"/>
  <c r="R62" i="3" s="1"/>
  <c r="R188" i="1"/>
  <c r="R63" i="3" s="1"/>
  <c r="R189" i="1"/>
  <c r="L177" i="1"/>
  <c r="M168" i="1"/>
  <c r="M104" i="3" s="1"/>
  <c r="N168" i="1"/>
  <c r="N104" i="3" s="1"/>
  <c r="O168" i="1"/>
  <c r="O104" i="3" s="1"/>
  <c r="P168" i="1"/>
  <c r="P104" i="3" s="1"/>
  <c r="Q168" i="1"/>
  <c r="M169" i="1"/>
  <c r="M105" i="3" s="1"/>
  <c r="N169" i="1"/>
  <c r="N105" i="3" s="1"/>
  <c r="O169" i="1"/>
  <c r="O105" i="3" s="1"/>
  <c r="P169" i="1"/>
  <c r="P105" i="3" s="1"/>
  <c r="Q169" i="1"/>
  <c r="Q105" i="3" s="1"/>
  <c r="M170" i="1"/>
  <c r="M106" i="3" s="1"/>
  <c r="N170" i="1"/>
  <c r="N106" i="3" s="1"/>
  <c r="O170" i="1"/>
  <c r="O106" i="3" s="1"/>
  <c r="P170" i="1"/>
  <c r="P106" i="3" s="1"/>
  <c r="Q170" i="1"/>
  <c r="Q106" i="3" s="1"/>
  <c r="M171" i="1"/>
  <c r="M107" i="3" s="1"/>
  <c r="N171" i="1"/>
  <c r="N107" i="3" s="1"/>
  <c r="O171" i="1"/>
  <c r="O107" i="3" s="1"/>
  <c r="P171" i="1"/>
  <c r="P107" i="3" s="1"/>
  <c r="Q171" i="1"/>
  <c r="Q107" i="3" s="1"/>
  <c r="M172" i="1"/>
  <c r="M108" i="3" s="1"/>
  <c r="N172" i="1"/>
  <c r="N108" i="3" s="1"/>
  <c r="O172" i="1"/>
  <c r="O108" i="3" s="1"/>
  <c r="P172" i="1"/>
  <c r="P108" i="3" s="1"/>
  <c r="Q172" i="1"/>
  <c r="Q108" i="3" s="1"/>
  <c r="M173" i="1"/>
  <c r="M109" i="3" s="1"/>
  <c r="N173" i="1"/>
  <c r="N109" i="3" s="1"/>
  <c r="O173" i="1"/>
  <c r="O109" i="3" s="1"/>
  <c r="P173" i="1"/>
  <c r="P109" i="3" s="1"/>
  <c r="Q173" i="1"/>
  <c r="Q109" i="3" s="1"/>
  <c r="M174" i="1"/>
  <c r="M110" i="3" s="1"/>
  <c r="N174" i="1"/>
  <c r="N110" i="3" s="1"/>
  <c r="O174" i="1"/>
  <c r="O110" i="3" s="1"/>
  <c r="P174" i="1"/>
  <c r="P110" i="3" s="1"/>
  <c r="Q174" i="1"/>
  <c r="Q110" i="3" s="1"/>
  <c r="M175" i="1"/>
  <c r="M111" i="3" s="1"/>
  <c r="N175" i="1"/>
  <c r="N111" i="3" s="1"/>
  <c r="O175" i="1"/>
  <c r="O111" i="3" s="1"/>
  <c r="P175" i="1"/>
  <c r="P111" i="3" s="1"/>
  <c r="Q175" i="1"/>
  <c r="Q111" i="3" s="1"/>
  <c r="M176" i="1"/>
  <c r="M112" i="3" s="1"/>
  <c r="N176" i="1"/>
  <c r="N112" i="3" s="1"/>
  <c r="O176" i="1"/>
  <c r="O112" i="3" s="1"/>
  <c r="P176" i="1"/>
  <c r="P112" i="3" s="1"/>
  <c r="Q176" i="1"/>
  <c r="Q112" i="3" s="1"/>
  <c r="R169" i="1"/>
  <c r="R170" i="1"/>
  <c r="R171" i="1"/>
  <c r="R172" i="1"/>
  <c r="R173" i="1"/>
  <c r="R174" i="1"/>
  <c r="R175" i="1"/>
  <c r="R176" i="1"/>
  <c r="L163" i="1"/>
  <c r="M155" i="1"/>
  <c r="M49" i="3" s="1"/>
  <c r="N155" i="1"/>
  <c r="N49" i="3" s="1"/>
  <c r="O155" i="1"/>
  <c r="O49" i="3" s="1"/>
  <c r="P155" i="1"/>
  <c r="P49" i="3" s="1"/>
  <c r="Q155" i="1"/>
  <c r="Q49" i="3" s="1"/>
  <c r="M156" i="1"/>
  <c r="M50" i="3" s="1"/>
  <c r="N156" i="1"/>
  <c r="N50" i="3" s="1"/>
  <c r="O156" i="1"/>
  <c r="O50" i="3" s="1"/>
  <c r="P156" i="1"/>
  <c r="P50" i="3" s="1"/>
  <c r="Q156" i="1"/>
  <c r="Q50" i="3" s="1"/>
  <c r="M157" i="1"/>
  <c r="M51" i="3" s="1"/>
  <c r="N157" i="1"/>
  <c r="N51" i="3" s="1"/>
  <c r="O157" i="1"/>
  <c r="O51" i="3" s="1"/>
  <c r="P157" i="1"/>
  <c r="P51" i="3" s="1"/>
  <c r="Q157" i="1"/>
  <c r="Q51" i="3" s="1"/>
  <c r="M158" i="1"/>
  <c r="M52" i="3" s="1"/>
  <c r="N158" i="1"/>
  <c r="N52" i="3" s="1"/>
  <c r="O158" i="1"/>
  <c r="O52" i="3" s="1"/>
  <c r="P158" i="1"/>
  <c r="P52" i="3" s="1"/>
  <c r="Q158" i="1"/>
  <c r="Q52" i="3" s="1"/>
  <c r="M159" i="1"/>
  <c r="M53" i="3" s="1"/>
  <c r="N159" i="1"/>
  <c r="N53" i="3" s="1"/>
  <c r="O159" i="1"/>
  <c r="O53" i="3" s="1"/>
  <c r="P159" i="1"/>
  <c r="P53" i="3" s="1"/>
  <c r="Q159" i="1"/>
  <c r="Q53" i="3" s="1"/>
  <c r="M160" i="1"/>
  <c r="M54" i="3" s="1"/>
  <c r="N160" i="1"/>
  <c r="N54" i="3" s="1"/>
  <c r="O160" i="1"/>
  <c r="O54" i="3" s="1"/>
  <c r="P160" i="1"/>
  <c r="P54" i="3" s="1"/>
  <c r="Q160" i="1"/>
  <c r="Q54" i="3" s="1"/>
  <c r="M161" i="1"/>
  <c r="M55" i="3" s="1"/>
  <c r="N161" i="1"/>
  <c r="N55" i="3" s="1"/>
  <c r="O161" i="1"/>
  <c r="O55" i="3" s="1"/>
  <c r="P161" i="1"/>
  <c r="P55" i="3" s="1"/>
  <c r="Q161" i="1"/>
  <c r="Q55" i="3" s="1"/>
  <c r="M162" i="1"/>
  <c r="M56" i="3" s="1"/>
  <c r="N162" i="1"/>
  <c r="N56" i="3" s="1"/>
  <c r="O162" i="1"/>
  <c r="O56" i="3" s="1"/>
  <c r="P162" i="1"/>
  <c r="P56" i="3" s="1"/>
  <c r="Q162" i="1"/>
  <c r="Q56" i="3" s="1"/>
  <c r="R156" i="1"/>
  <c r="R50" i="3" s="1"/>
  <c r="R157" i="1"/>
  <c r="R51" i="3" s="1"/>
  <c r="R158" i="1"/>
  <c r="R52" i="3" s="1"/>
  <c r="R159" i="1"/>
  <c r="R53" i="3" s="1"/>
  <c r="R160" i="1"/>
  <c r="R54" i="3" s="1"/>
  <c r="R161" i="1"/>
  <c r="R55" i="3" s="1"/>
  <c r="R162" i="1"/>
  <c r="R56" i="3" s="1"/>
  <c r="L150" i="1"/>
  <c r="M140" i="1"/>
  <c r="N140" i="1"/>
  <c r="O140" i="1"/>
  <c r="P140" i="1"/>
  <c r="Q140" i="1"/>
  <c r="M141" i="1"/>
  <c r="M238" i="3" s="1"/>
  <c r="N141" i="1"/>
  <c r="N238" i="3" s="1"/>
  <c r="O141" i="1"/>
  <c r="O238" i="3" s="1"/>
  <c r="P141" i="1"/>
  <c r="P238" i="3" s="1"/>
  <c r="Q141" i="1"/>
  <c r="M142" i="1"/>
  <c r="M239" i="3" s="1"/>
  <c r="N142" i="1"/>
  <c r="N239" i="3" s="1"/>
  <c r="O142" i="1"/>
  <c r="O239" i="3" s="1"/>
  <c r="P142" i="1"/>
  <c r="P239" i="3" s="1"/>
  <c r="Q142" i="1"/>
  <c r="Q239" i="3" s="1"/>
  <c r="M143" i="1"/>
  <c r="M240" i="3" s="1"/>
  <c r="N143" i="1"/>
  <c r="N240" i="3" s="1"/>
  <c r="O143" i="1"/>
  <c r="O240" i="3" s="1"/>
  <c r="P143" i="1"/>
  <c r="P240" i="3" s="1"/>
  <c r="Q143" i="1"/>
  <c r="Q240" i="3" s="1"/>
  <c r="M144" i="1"/>
  <c r="M241" i="3" s="1"/>
  <c r="N144" i="1"/>
  <c r="N241" i="3" s="1"/>
  <c r="O144" i="1"/>
  <c r="O241" i="3" s="1"/>
  <c r="P144" i="1"/>
  <c r="P241" i="3" s="1"/>
  <c r="Q144" i="1"/>
  <c r="Q241" i="3" s="1"/>
  <c r="M145" i="1"/>
  <c r="M242" i="3" s="1"/>
  <c r="N145" i="1"/>
  <c r="N242" i="3" s="1"/>
  <c r="O145" i="1"/>
  <c r="O242" i="3" s="1"/>
  <c r="P145" i="1"/>
  <c r="P242" i="3" s="1"/>
  <c r="Q145" i="1"/>
  <c r="Q242" i="3" s="1"/>
  <c r="M146" i="1"/>
  <c r="M243" i="3" s="1"/>
  <c r="N146" i="1"/>
  <c r="N243" i="3" s="1"/>
  <c r="O146" i="1"/>
  <c r="O243" i="3" s="1"/>
  <c r="P146" i="1"/>
  <c r="P243" i="3" s="1"/>
  <c r="Q146" i="1"/>
  <c r="Q243" i="3" s="1"/>
  <c r="M147" i="1"/>
  <c r="M244" i="3" s="1"/>
  <c r="N147" i="1"/>
  <c r="N244" i="3" s="1"/>
  <c r="O147" i="1"/>
  <c r="O244" i="3" s="1"/>
  <c r="P147" i="1"/>
  <c r="P244" i="3" s="1"/>
  <c r="Q147" i="1"/>
  <c r="Q244" i="3" s="1"/>
  <c r="M148" i="1"/>
  <c r="M245" i="3" s="1"/>
  <c r="N148" i="1"/>
  <c r="N245" i="3" s="1"/>
  <c r="O148" i="1"/>
  <c r="O245" i="3" s="1"/>
  <c r="P148" i="1"/>
  <c r="P245" i="3" s="1"/>
  <c r="Q148" i="1"/>
  <c r="Q245" i="3" s="1"/>
  <c r="M149" i="1"/>
  <c r="M246" i="3" s="1"/>
  <c r="N149" i="1"/>
  <c r="N246" i="3" s="1"/>
  <c r="O149" i="1"/>
  <c r="O246" i="3" s="1"/>
  <c r="P149" i="1"/>
  <c r="P246" i="3" s="1"/>
  <c r="Q149" i="1"/>
  <c r="Q246" i="3" s="1"/>
  <c r="R141" i="1"/>
  <c r="R142" i="1"/>
  <c r="R143" i="1"/>
  <c r="R144" i="1"/>
  <c r="R145" i="1"/>
  <c r="R146" i="1"/>
  <c r="R147" i="1"/>
  <c r="R148" i="1"/>
  <c r="R149" i="1"/>
  <c r="L134" i="1"/>
  <c r="M130" i="1"/>
  <c r="M231" i="3" s="1"/>
  <c r="N130" i="1"/>
  <c r="N231" i="3" s="1"/>
  <c r="O130" i="1"/>
  <c r="O231" i="3" s="1"/>
  <c r="P130" i="1"/>
  <c r="P231" i="3" s="1"/>
  <c r="Q130" i="1"/>
  <c r="M131" i="1"/>
  <c r="M232" i="3" s="1"/>
  <c r="N131" i="1"/>
  <c r="N232" i="3" s="1"/>
  <c r="O131" i="1"/>
  <c r="O232" i="3" s="1"/>
  <c r="P131" i="1"/>
  <c r="P232" i="3" s="1"/>
  <c r="Q131" i="1"/>
  <c r="Q232" i="3" s="1"/>
  <c r="M132" i="1"/>
  <c r="M233" i="3" s="1"/>
  <c r="N132" i="1"/>
  <c r="N233" i="3" s="1"/>
  <c r="O132" i="1"/>
  <c r="O233" i="3" s="1"/>
  <c r="P132" i="1"/>
  <c r="P233" i="3" s="1"/>
  <c r="Q132" i="1"/>
  <c r="Q233" i="3" s="1"/>
  <c r="M133" i="1"/>
  <c r="M234" i="3" s="1"/>
  <c r="N133" i="1"/>
  <c r="N234" i="3" s="1"/>
  <c r="O133" i="1"/>
  <c r="O234" i="3" s="1"/>
  <c r="P133" i="1"/>
  <c r="P234" i="3" s="1"/>
  <c r="Q133" i="1"/>
  <c r="Q234" i="3" s="1"/>
  <c r="R131" i="1"/>
  <c r="R132" i="1"/>
  <c r="R133" i="1"/>
  <c r="L128" i="1"/>
  <c r="M120" i="1"/>
  <c r="M223" i="3" s="1"/>
  <c r="N120" i="1"/>
  <c r="N223" i="3" s="1"/>
  <c r="O120" i="1"/>
  <c r="O223" i="3" s="1"/>
  <c r="P120" i="1"/>
  <c r="P223" i="3" s="1"/>
  <c r="Q120" i="1"/>
  <c r="M121" i="1"/>
  <c r="M224" i="3" s="1"/>
  <c r="N121" i="1"/>
  <c r="N224" i="3" s="1"/>
  <c r="O121" i="1"/>
  <c r="O224" i="3" s="1"/>
  <c r="P121" i="1"/>
  <c r="P224" i="3" s="1"/>
  <c r="Q121" i="1"/>
  <c r="Q224" i="3" s="1"/>
  <c r="M122" i="1"/>
  <c r="M225" i="3" s="1"/>
  <c r="N122" i="1"/>
  <c r="N225" i="3" s="1"/>
  <c r="O122" i="1"/>
  <c r="O225" i="3" s="1"/>
  <c r="P122" i="1"/>
  <c r="P225" i="3" s="1"/>
  <c r="Q122" i="1"/>
  <c r="Q225" i="3" s="1"/>
  <c r="M123" i="1"/>
  <c r="M226" i="3" s="1"/>
  <c r="N123" i="1"/>
  <c r="N226" i="3" s="1"/>
  <c r="O123" i="1"/>
  <c r="O226" i="3" s="1"/>
  <c r="P123" i="1"/>
  <c r="P226" i="3" s="1"/>
  <c r="Q123" i="1"/>
  <c r="Q226" i="3" s="1"/>
  <c r="M124" i="1"/>
  <c r="M227" i="3" s="1"/>
  <c r="N124" i="1"/>
  <c r="N227" i="3" s="1"/>
  <c r="O124" i="1"/>
  <c r="O227" i="3" s="1"/>
  <c r="P124" i="1"/>
  <c r="P227" i="3" s="1"/>
  <c r="Q124" i="1"/>
  <c r="Q227" i="3" s="1"/>
  <c r="M125" i="1"/>
  <c r="M228" i="3" s="1"/>
  <c r="N125" i="1"/>
  <c r="N228" i="3" s="1"/>
  <c r="O125" i="1"/>
  <c r="O228" i="3" s="1"/>
  <c r="P125" i="1"/>
  <c r="P228" i="3" s="1"/>
  <c r="Q125" i="1"/>
  <c r="Q228" i="3" s="1"/>
  <c r="M126" i="1"/>
  <c r="M229" i="3" s="1"/>
  <c r="N126" i="1"/>
  <c r="N229" i="3" s="1"/>
  <c r="O126" i="1"/>
  <c r="O229" i="3" s="1"/>
  <c r="P126" i="1"/>
  <c r="P229" i="3" s="1"/>
  <c r="Q126" i="1"/>
  <c r="Q229" i="3" s="1"/>
  <c r="M127" i="1"/>
  <c r="M230" i="3" s="1"/>
  <c r="N127" i="1"/>
  <c r="N230" i="3" s="1"/>
  <c r="O127" i="1"/>
  <c r="O230" i="3" s="1"/>
  <c r="P127" i="1"/>
  <c r="P230" i="3" s="1"/>
  <c r="Q127" i="1"/>
  <c r="Q230" i="3" s="1"/>
  <c r="R121" i="1"/>
  <c r="R122" i="1"/>
  <c r="R123" i="1"/>
  <c r="R124" i="1"/>
  <c r="R125" i="1"/>
  <c r="R126" i="1"/>
  <c r="R127" i="1"/>
  <c r="L118" i="1"/>
  <c r="M116" i="1"/>
  <c r="N116" i="1"/>
  <c r="N221" i="3" s="1"/>
  <c r="O116" i="1"/>
  <c r="O221" i="3" s="1"/>
  <c r="P116" i="1"/>
  <c r="Q116" i="1"/>
  <c r="M117" i="1"/>
  <c r="M222" i="3" s="1"/>
  <c r="N117" i="1"/>
  <c r="N222" i="3" s="1"/>
  <c r="O117" i="1"/>
  <c r="O222" i="3" s="1"/>
  <c r="P117" i="1"/>
  <c r="P222" i="3" s="1"/>
  <c r="Q117" i="1"/>
  <c r="Q222" i="3" s="1"/>
  <c r="R117" i="1"/>
  <c r="L110" i="1"/>
  <c r="M105" i="1"/>
  <c r="M218" i="3" s="1"/>
  <c r="N105" i="1"/>
  <c r="N218" i="3" s="1"/>
  <c r="O105" i="1"/>
  <c r="O218" i="3" s="1"/>
  <c r="P105" i="1"/>
  <c r="P218" i="3" s="1"/>
  <c r="Q105" i="1"/>
  <c r="M106" i="1"/>
  <c r="M219" i="3" s="1"/>
  <c r="N106" i="1"/>
  <c r="N219" i="3" s="1"/>
  <c r="O106" i="1"/>
  <c r="O219" i="3" s="1"/>
  <c r="P106" i="1"/>
  <c r="P219" i="3" s="1"/>
  <c r="Q106" i="1"/>
  <c r="Q219" i="3" s="1"/>
  <c r="M107" i="1"/>
  <c r="M220" i="3" s="1"/>
  <c r="N107" i="1"/>
  <c r="N220" i="3" s="1"/>
  <c r="O107" i="1"/>
  <c r="O220" i="3" s="1"/>
  <c r="P107" i="1"/>
  <c r="P220" i="3" s="1"/>
  <c r="Q107" i="1"/>
  <c r="Q220" i="3" s="1"/>
  <c r="M108" i="1"/>
  <c r="M47" i="3" s="1"/>
  <c r="N108" i="1"/>
  <c r="N47" i="3" s="1"/>
  <c r="O108" i="1"/>
  <c r="O47" i="3" s="1"/>
  <c r="P108" i="1"/>
  <c r="P47" i="3" s="1"/>
  <c r="Q108" i="1"/>
  <c r="Q47" i="3" s="1"/>
  <c r="M109" i="1"/>
  <c r="M48" i="3" s="1"/>
  <c r="N109" i="1"/>
  <c r="N48" i="3" s="1"/>
  <c r="O109" i="1"/>
  <c r="O48" i="3" s="1"/>
  <c r="P109" i="1"/>
  <c r="P48" i="3" s="1"/>
  <c r="Q109" i="1"/>
  <c r="Q48" i="3" s="1"/>
  <c r="R106" i="1"/>
  <c r="R107" i="1"/>
  <c r="R108" i="1"/>
  <c r="R109" i="1"/>
  <c r="L103" i="1"/>
  <c r="M94" i="1"/>
  <c r="M209" i="3" s="1"/>
  <c r="N94" i="1"/>
  <c r="N209" i="3" s="1"/>
  <c r="O94" i="1"/>
  <c r="O209" i="3" s="1"/>
  <c r="P94" i="1"/>
  <c r="P209" i="3" s="1"/>
  <c r="Q94" i="1"/>
  <c r="M95" i="1"/>
  <c r="M210" i="3" s="1"/>
  <c r="N95" i="1"/>
  <c r="N210" i="3" s="1"/>
  <c r="O95" i="1"/>
  <c r="O210" i="3" s="1"/>
  <c r="P95" i="1"/>
  <c r="P210" i="3" s="1"/>
  <c r="Q95" i="1"/>
  <c r="Q210" i="3" s="1"/>
  <c r="M96" i="1"/>
  <c r="M211" i="3" s="1"/>
  <c r="N96" i="1"/>
  <c r="N211" i="3" s="1"/>
  <c r="O96" i="1"/>
  <c r="O211" i="3" s="1"/>
  <c r="P96" i="1"/>
  <c r="P211" i="3" s="1"/>
  <c r="Q96" i="1"/>
  <c r="Q211" i="3" s="1"/>
  <c r="M97" i="1"/>
  <c r="M212" i="3" s="1"/>
  <c r="N97" i="1"/>
  <c r="N212" i="3" s="1"/>
  <c r="O97" i="1"/>
  <c r="O212" i="3" s="1"/>
  <c r="P97" i="1"/>
  <c r="P212" i="3" s="1"/>
  <c r="Q97" i="1"/>
  <c r="Q212" i="3" s="1"/>
  <c r="M98" i="1"/>
  <c r="M213" i="3" s="1"/>
  <c r="N98" i="1"/>
  <c r="N213" i="3" s="1"/>
  <c r="O98" i="1"/>
  <c r="O213" i="3" s="1"/>
  <c r="P98" i="1"/>
  <c r="P213" i="3" s="1"/>
  <c r="Q98" i="1"/>
  <c r="Q213" i="3" s="1"/>
  <c r="M99" i="1"/>
  <c r="M214" i="3" s="1"/>
  <c r="N99" i="1"/>
  <c r="N214" i="3" s="1"/>
  <c r="O99" i="1"/>
  <c r="O214" i="3" s="1"/>
  <c r="P99" i="1"/>
  <c r="P214" i="3" s="1"/>
  <c r="Q99" i="1"/>
  <c r="Q214" i="3" s="1"/>
  <c r="M100" i="1"/>
  <c r="M215" i="3" s="1"/>
  <c r="N100" i="1"/>
  <c r="N215" i="3" s="1"/>
  <c r="O100" i="1"/>
  <c r="O215" i="3" s="1"/>
  <c r="P100" i="1"/>
  <c r="P215" i="3" s="1"/>
  <c r="Q100" i="1"/>
  <c r="Q215" i="3" s="1"/>
  <c r="M101" i="1"/>
  <c r="M216" i="3" s="1"/>
  <c r="N101" i="1"/>
  <c r="N216" i="3" s="1"/>
  <c r="O101" i="1"/>
  <c r="O216" i="3" s="1"/>
  <c r="P101" i="1"/>
  <c r="P216" i="3" s="1"/>
  <c r="Q101" i="1"/>
  <c r="Q216" i="3" s="1"/>
  <c r="M102" i="1"/>
  <c r="M217" i="3" s="1"/>
  <c r="N102" i="1"/>
  <c r="N217" i="3" s="1"/>
  <c r="O102" i="1"/>
  <c r="O217" i="3" s="1"/>
  <c r="P102" i="1"/>
  <c r="P217" i="3" s="1"/>
  <c r="Q102" i="1"/>
  <c r="Q217" i="3" s="1"/>
  <c r="R95" i="1"/>
  <c r="R96" i="1"/>
  <c r="R97" i="1"/>
  <c r="R98" i="1"/>
  <c r="R99" i="1"/>
  <c r="R100" i="1"/>
  <c r="R101" i="1"/>
  <c r="R102" i="1"/>
  <c r="L89" i="1"/>
  <c r="M85" i="1"/>
  <c r="M98" i="3" s="1"/>
  <c r="N85" i="1"/>
  <c r="N98" i="3" s="1"/>
  <c r="O85" i="1"/>
  <c r="O98" i="3" s="1"/>
  <c r="P85" i="1"/>
  <c r="P98" i="3" s="1"/>
  <c r="Q85" i="1"/>
  <c r="M86" i="1"/>
  <c r="M99" i="3" s="1"/>
  <c r="N86" i="1"/>
  <c r="N99" i="3" s="1"/>
  <c r="O86" i="1"/>
  <c r="O99" i="3" s="1"/>
  <c r="P86" i="1"/>
  <c r="P99" i="3" s="1"/>
  <c r="Q86" i="1"/>
  <c r="Q99" i="3" s="1"/>
  <c r="M87" i="1"/>
  <c r="M100" i="3" s="1"/>
  <c r="N87" i="1"/>
  <c r="N100" i="3" s="1"/>
  <c r="O87" i="1"/>
  <c r="O100" i="3" s="1"/>
  <c r="P87" i="1"/>
  <c r="P100" i="3" s="1"/>
  <c r="Q87" i="1"/>
  <c r="Q100" i="3" s="1"/>
  <c r="M88" i="1"/>
  <c r="M101" i="3" s="1"/>
  <c r="N88" i="1"/>
  <c r="N101" i="3" s="1"/>
  <c r="O88" i="1"/>
  <c r="O101" i="3" s="1"/>
  <c r="P88" i="1"/>
  <c r="P101" i="3" s="1"/>
  <c r="Q88" i="1"/>
  <c r="Q101" i="3" s="1"/>
  <c r="R86" i="1"/>
  <c r="R87" i="1"/>
  <c r="R88" i="1"/>
  <c r="L80" i="1"/>
  <c r="M72" i="1"/>
  <c r="M91" i="3" s="1"/>
  <c r="N72" i="1"/>
  <c r="N91" i="3" s="1"/>
  <c r="O72" i="1"/>
  <c r="O91" i="3" s="1"/>
  <c r="P72" i="1"/>
  <c r="P91" i="3" s="1"/>
  <c r="Q72" i="1"/>
  <c r="M73" i="1"/>
  <c r="M92" i="3" s="1"/>
  <c r="N73" i="1"/>
  <c r="N92" i="3" s="1"/>
  <c r="O73" i="1"/>
  <c r="O92" i="3" s="1"/>
  <c r="P73" i="1"/>
  <c r="P92" i="3" s="1"/>
  <c r="Q73" i="1"/>
  <c r="Q92" i="3" s="1"/>
  <c r="M74" i="1"/>
  <c r="M208" i="3" s="1"/>
  <c r="N74" i="1"/>
  <c r="N208" i="3" s="1"/>
  <c r="O74" i="1"/>
  <c r="O208" i="3" s="1"/>
  <c r="P74" i="1"/>
  <c r="P208" i="3" s="1"/>
  <c r="Q74" i="1"/>
  <c r="M75" i="1"/>
  <c r="M93" i="3" s="1"/>
  <c r="N75" i="1"/>
  <c r="N93" i="3" s="1"/>
  <c r="O75" i="1"/>
  <c r="O93" i="3" s="1"/>
  <c r="P75" i="1"/>
  <c r="P93" i="3" s="1"/>
  <c r="Q75" i="1"/>
  <c r="M76" i="1"/>
  <c r="M94" i="3" s="1"/>
  <c r="N76" i="1"/>
  <c r="N94" i="3" s="1"/>
  <c r="O76" i="1"/>
  <c r="O94" i="3" s="1"/>
  <c r="P76" i="1"/>
  <c r="P94" i="3" s="1"/>
  <c r="Q76" i="1"/>
  <c r="Q94" i="3" s="1"/>
  <c r="M77" i="1"/>
  <c r="M95" i="3" s="1"/>
  <c r="N77" i="1"/>
  <c r="N95" i="3" s="1"/>
  <c r="O77" i="1"/>
  <c r="O95" i="3" s="1"/>
  <c r="P77" i="1"/>
  <c r="P95" i="3" s="1"/>
  <c r="Q77" i="1"/>
  <c r="Q95" i="3" s="1"/>
  <c r="M78" i="1"/>
  <c r="M96" i="3" s="1"/>
  <c r="N78" i="1"/>
  <c r="N96" i="3" s="1"/>
  <c r="O78" i="1"/>
  <c r="O96" i="3" s="1"/>
  <c r="P78" i="1"/>
  <c r="P96" i="3" s="1"/>
  <c r="Q78" i="1"/>
  <c r="Q96" i="3" s="1"/>
  <c r="M79" i="1"/>
  <c r="M97" i="3" s="1"/>
  <c r="N79" i="1"/>
  <c r="N97" i="3" s="1"/>
  <c r="O79" i="1"/>
  <c r="O97" i="3" s="1"/>
  <c r="P79" i="1"/>
  <c r="P97" i="3" s="1"/>
  <c r="Q79" i="1"/>
  <c r="Q97" i="3" s="1"/>
  <c r="R73" i="1"/>
  <c r="R74" i="1"/>
  <c r="R75" i="1"/>
  <c r="R76" i="1"/>
  <c r="R77" i="1"/>
  <c r="R78" i="1"/>
  <c r="R79" i="1"/>
  <c r="M65" i="1"/>
  <c r="M206" i="3" s="1"/>
  <c r="N65" i="1"/>
  <c r="N206" i="3" s="1"/>
  <c r="O65" i="1"/>
  <c r="O206" i="3" s="1"/>
  <c r="P65" i="1"/>
  <c r="P206" i="3" s="1"/>
  <c r="Q65" i="1"/>
  <c r="M66" i="1"/>
  <c r="M207" i="3" s="1"/>
  <c r="N66" i="1"/>
  <c r="N207" i="3" s="1"/>
  <c r="O66" i="1"/>
  <c r="O207" i="3" s="1"/>
  <c r="P66" i="1"/>
  <c r="P207" i="3" s="1"/>
  <c r="Q66" i="1"/>
  <c r="Q207" i="3" s="1"/>
  <c r="R66" i="1"/>
  <c r="L63" i="1"/>
  <c r="M61" i="1"/>
  <c r="N61" i="1"/>
  <c r="N204" i="3" s="1"/>
  <c r="O61" i="1"/>
  <c r="O204" i="3" s="1"/>
  <c r="P61" i="1"/>
  <c r="Q61" i="1"/>
  <c r="M62" i="1"/>
  <c r="M205" i="3" s="1"/>
  <c r="N62" i="1"/>
  <c r="N205" i="3" s="1"/>
  <c r="O62" i="1"/>
  <c r="O205" i="3" s="1"/>
  <c r="P62" i="1"/>
  <c r="P205" i="3" s="1"/>
  <c r="Q62" i="1"/>
  <c r="Q205" i="3" s="1"/>
  <c r="R62" i="1"/>
  <c r="L59" i="1"/>
  <c r="L67" i="1" s="1"/>
  <c r="M53" i="1"/>
  <c r="M88" i="3" s="1"/>
  <c r="N53" i="1"/>
  <c r="N88" i="3" s="1"/>
  <c r="O53" i="1"/>
  <c r="O88" i="3" s="1"/>
  <c r="P53" i="1"/>
  <c r="P88" i="3" s="1"/>
  <c r="Q53" i="1"/>
  <c r="M54" i="1"/>
  <c r="M89" i="3" s="1"/>
  <c r="N54" i="1"/>
  <c r="N89" i="3" s="1"/>
  <c r="O54" i="1"/>
  <c r="O89" i="3" s="1"/>
  <c r="P54" i="1"/>
  <c r="P89" i="3" s="1"/>
  <c r="Q54" i="1"/>
  <c r="Q89" i="3" s="1"/>
  <c r="M55" i="1"/>
  <c r="M201" i="3" s="1"/>
  <c r="N55" i="1"/>
  <c r="N201" i="3" s="1"/>
  <c r="O55" i="1"/>
  <c r="O201" i="3" s="1"/>
  <c r="P55" i="1"/>
  <c r="P201" i="3" s="1"/>
  <c r="Q55" i="1"/>
  <c r="M56" i="1"/>
  <c r="M90" i="3" s="1"/>
  <c r="N56" i="1"/>
  <c r="N90" i="3" s="1"/>
  <c r="O56" i="1"/>
  <c r="O90" i="3" s="1"/>
  <c r="P56" i="1"/>
  <c r="P90" i="3" s="1"/>
  <c r="Q56" i="1"/>
  <c r="Q90" i="3" s="1"/>
  <c r="M57" i="1"/>
  <c r="M202" i="3" s="1"/>
  <c r="N57" i="1"/>
  <c r="N202" i="3" s="1"/>
  <c r="O57" i="1"/>
  <c r="O202" i="3" s="1"/>
  <c r="P57" i="1"/>
  <c r="P202" i="3" s="1"/>
  <c r="Q57" i="1"/>
  <c r="M58" i="1"/>
  <c r="M203" i="3" s="1"/>
  <c r="N58" i="1"/>
  <c r="N203" i="3" s="1"/>
  <c r="O58" i="1"/>
  <c r="O203" i="3" s="1"/>
  <c r="P58" i="1"/>
  <c r="P203" i="3" s="1"/>
  <c r="Q58" i="1"/>
  <c r="Q203" i="3" s="1"/>
  <c r="R54" i="1"/>
  <c r="R55" i="1"/>
  <c r="R56" i="1"/>
  <c r="R57" i="1"/>
  <c r="R58" i="1"/>
  <c r="L48" i="1"/>
  <c r="M40" i="1"/>
  <c r="M309" i="3" s="1"/>
  <c r="N40" i="1"/>
  <c r="N309" i="3" s="1"/>
  <c r="O40" i="1"/>
  <c r="O309" i="3" s="1"/>
  <c r="P40" i="1"/>
  <c r="P309" i="3" s="1"/>
  <c r="Q40" i="1"/>
  <c r="M41" i="1"/>
  <c r="M310" i="3" s="1"/>
  <c r="N41" i="1"/>
  <c r="N310" i="3" s="1"/>
  <c r="O41" i="1"/>
  <c r="O310" i="3" s="1"/>
  <c r="P41" i="1"/>
  <c r="P310" i="3" s="1"/>
  <c r="Q41" i="1"/>
  <c r="Q310" i="3" s="1"/>
  <c r="M42" i="1"/>
  <c r="M311" i="3" s="1"/>
  <c r="N42" i="1"/>
  <c r="N311" i="3" s="1"/>
  <c r="O42" i="1"/>
  <c r="O311" i="3" s="1"/>
  <c r="P42" i="1"/>
  <c r="P311" i="3" s="1"/>
  <c r="Q42" i="1"/>
  <c r="Q311" i="3" s="1"/>
  <c r="M43" i="1"/>
  <c r="M312" i="3" s="1"/>
  <c r="N43" i="1"/>
  <c r="N312" i="3" s="1"/>
  <c r="O43" i="1"/>
  <c r="O312" i="3" s="1"/>
  <c r="P43" i="1"/>
  <c r="P312" i="3" s="1"/>
  <c r="Q43" i="1"/>
  <c r="Q312" i="3" s="1"/>
  <c r="M44" i="1"/>
  <c r="M313" i="3" s="1"/>
  <c r="N44" i="1"/>
  <c r="N313" i="3" s="1"/>
  <c r="O44" i="1"/>
  <c r="O313" i="3" s="1"/>
  <c r="P44" i="1"/>
  <c r="P313" i="3" s="1"/>
  <c r="Q44" i="1"/>
  <c r="Q313" i="3" s="1"/>
  <c r="M45" i="1"/>
  <c r="M314" i="3" s="1"/>
  <c r="N45" i="1"/>
  <c r="N314" i="3" s="1"/>
  <c r="O45" i="1"/>
  <c r="O314" i="3" s="1"/>
  <c r="P45" i="1"/>
  <c r="P314" i="3" s="1"/>
  <c r="Q45" i="1"/>
  <c r="Q314" i="3" s="1"/>
  <c r="M46" i="1"/>
  <c r="M315" i="3" s="1"/>
  <c r="N46" i="1"/>
  <c r="N315" i="3" s="1"/>
  <c r="O46" i="1"/>
  <c r="O315" i="3" s="1"/>
  <c r="P46" i="1"/>
  <c r="P315" i="3" s="1"/>
  <c r="Q46" i="1"/>
  <c r="Q315" i="3" s="1"/>
  <c r="M47" i="1"/>
  <c r="M316" i="3" s="1"/>
  <c r="N47" i="1"/>
  <c r="O47" i="1"/>
  <c r="O316" i="3" s="1"/>
  <c r="P47" i="1"/>
  <c r="P316" i="3" s="1"/>
  <c r="Q47" i="1"/>
  <c r="Q316" i="3" s="1"/>
  <c r="R41" i="1"/>
  <c r="R42" i="1"/>
  <c r="R43" i="1"/>
  <c r="R44" i="1"/>
  <c r="R45" i="1"/>
  <c r="R46" i="1"/>
  <c r="R47" i="1"/>
  <c r="L34" i="1"/>
  <c r="M26" i="1"/>
  <c r="M194" i="3" s="1"/>
  <c r="N26" i="1"/>
  <c r="N194" i="3" s="1"/>
  <c r="O26" i="1"/>
  <c r="O194" i="3" s="1"/>
  <c r="P26" i="1"/>
  <c r="P194" i="3" s="1"/>
  <c r="Q26" i="1"/>
  <c r="M27" i="1"/>
  <c r="M195" i="3" s="1"/>
  <c r="N27" i="1"/>
  <c r="N195" i="3" s="1"/>
  <c r="O27" i="1"/>
  <c r="O195" i="3" s="1"/>
  <c r="P27" i="1"/>
  <c r="P195" i="3" s="1"/>
  <c r="Q27" i="1"/>
  <c r="Q195" i="3" s="1"/>
  <c r="M28" i="1"/>
  <c r="M196" i="3" s="1"/>
  <c r="N28" i="1"/>
  <c r="N196" i="3" s="1"/>
  <c r="O28" i="1"/>
  <c r="O196" i="3" s="1"/>
  <c r="P28" i="1"/>
  <c r="P196" i="3" s="1"/>
  <c r="Q28" i="1"/>
  <c r="Q196" i="3" s="1"/>
  <c r="M29" i="1"/>
  <c r="M197" i="3" s="1"/>
  <c r="N29" i="1"/>
  <c r="N197" i="3" s="1"/>
  <c r="O29" i="1"/>
  <c r="O197" i="3" s="1"/>
  <c r="P29" i="1"/>
  <c r="P197" i="3" s="1"/>
  <c r="Q29" i="1"/>
  <c r="Q197" i="3" s="1"/>
  <c r="M30" i="1"/>
  <c r="M198" i="3" s="1"/>
  <c r="N30" i="1"/>
  <c r="N198" i="3" s="1"/>
  <c r="O30" i="1"/>
  <c r="O198" i="3" s="1"/>
  <c r="P30" i="1"/>
  <c r="P198" i="3" s="1"/>
  <c r="Q30" i="1"/>
  <c r="Q198" i="3" s="1"/>
  <c r="M31" i="1"/>
  <c r="M199" i="3" s="1"/>
  <c r="N31" i="1"/>
  <c r="N199" i="3" s="1"/>
  <c r="O31" i="1"/>
  <c r="O199" i="3" s="1"/>
  <c r="P31" i="1"/>
  <c r="P199" i="3" s="1"/>
  <c r="Q31" i="1"/>
  <c r="Q199" i="3" s="1"/>
  <c r="M32" i="1"/>
  <c r="M87" i="3" s="1"/>
  <c r="N32" i="1"/>
  <c r="N87" i="3" s="1"/>
  <c r="O32" i="1"/>
  <c r="O87" i="3" s="1"/>
  <c r="P32" i="1"/>
  <c r="P87" i="3" s="1"/>
  <c r="Q32" i="1"/>
  <c r="M33" i="1"/>
  <c r="M200" i="3" s="1"/>
  <c r="N33" i="1"/>
  <c r="N200" i="3" s="1"/>
  <c r="O33" i="1"/>
  <c r="O200" i="3" s="1"/>
  <c r="P33" i="1"/>
  <c r="P200" i="3" s="1"/>
  <c r="Q33" i="1"/>
  <c r="R27" i="1"/>
  <c r="R28" i="1"/>
  <c r="R29" i="1"/>
  <c r="R30" i="1"/>
  <c r="R31" i="1"/>
  <c r="R32" i="1"/>
  <c r="R33" i="1"/>
  <c r="L24" i="1"/>
  <c r="L35" i="1" s="1"/>
  <c r="M22" i="1"/>
  <c r="M192" i="3" s="1"/>
  <c r="N22" i="1"/>
  <c r="N192" i="3" s="1"/>
  <c r="O22" i="1"/>
  <c r="P22" i="1"/>
  <c r="P192" i="3" s="1"/>
  <c r="Q22" i="1"/>
  <c r="M23" i="1"/>
  <c r="M193" i="3" s="1"/>
  <c r="N23" i="1"/>
  <c r="O23" i="1"/>
  <c r="O193" i="3" s="1"/>
  <c r="P23" i="1"/>
  <c r="P193" i="3" s="1"/>
  <c r="Q23" i="1"/>
  <c r="Q193" i="3" s="1"/>
  <c r="R23" i="1"/>
  <c r="L17" i="1"/>
  <c r="M11" i="1"/>
  <c r="M81" i="3" s="1"/>
  <c r="N11" i="1"/>
  <c r="N81" i="3" s="1"/>
  <c r="O11" i="1"/>
  <c r="O81" i="3" s="1"/>
  <c r="P11" i="1"/>
  <c r="P81" i="3" s="1"/>
  <c r="Q11" i="1"/>
  <c r="M12" i="1"/>
  <c r="M82" i="3" s="1"/>
  <c r="N12" i="1"/>
  <c r="N82" i="3" s="1"/>
  <c r="O12" i="1"/>
  <c r="O82" i="3" s="1"/>
  <c r="P12" i="1"/>
  <c r="P82" i="3" s="1"/>
  <c r="Q12" i="1"/>
  <c r="Q82" i="3" s="1"/>
  <c r="M13" i="1"/>
  <c r="M83" i="3" s="1"/>
  <c r="N13" i="1"/>
  <c r="N83" i="3" s="1"/>
  <c r="O13" i="1"/>
  <c r="O83" i="3" s="1"/>
  <c r="P13" i="1"/>
  <c r="P83" i="3" s="1"/>
  <c r="Q13" i="1"/>
  <c r="Q83" i="3" s="1"/>
  <c r="M14" i="1"/>
  <c r="M84" i="3" s="1"/>
  <c r="N14" i="1"/>
  <c r="N84" i="3" s="1"/>
  <c r="O14" i="1"/>
  <c r="O84" i="3" s="1"/>
  <c r="P14" i="1"/>
  <c r="P84" i="3" s="1"/>
  <c r="Q14" i="1"/>
  <c r="Q84" i="3" s="1"/>
  <c r="M15" i="1"/>
  <c r="M85" i="3" s="1"/>
  <c r="N15" i="1"/>
  <c r="N85" i="3" s="1"/>
  <c r="O15" i="1"/>
  <c r="O85" i="3" s="1"/>
  <c r="P15" i="1"/>
  <c r="P85" i="3" s="1"/>
  <c r="Q15" i="1"/>
  <c r="Q85" i="3" s="1"/>
  <c r="M16" i="1"/>
  <c r="M86" i="3" s="1"/>
  <c r="N16" i="1"/>
  <c r="N86" i="3" s="1"/>
  <c r="O16" i="1"/>
  <c r="O86" i="3" s="1"/>
  <c r="P16" i="1"/>
  <c r="P86" i="3" s="1"/>
  <c r="Q16" i="1"/>
  <c r="Q86" i="3" s="1"/>
  <c r="R12" i="1"/>
  <c r="R82" i="3" s="1"/>
  <c r="R13" i="1"/>
  <c r="R83" i="3" s="1"/>
  <c r="R14" i="1"/>
  <c r="R84" i="3" s="1"/>
  <c r="R15" i="1"/>
  <c r="R85" i="3" s="1"/>
  <c r="R16" i="1"/>
  <c r="C427" i="1"/>
  <c r="D424" i="1"/>
  <c r="E424" i="1"/>
  <c r="F424" i="1"/>
  <c r="G424" i="1"/>
  <c r="G427" i="1" s="1"/>
  <c r="H424" i="1"/>
  <c r="D425" i="1"/>
  <c r="E425" i="1"/>
  <c r="F425" i="1"/>
  <c r="F427" i="1" s="1"/>
  <c r="G425" i="1"/>
  <c r="H425" i="1"/>
  <c r="D426" i="1"/>
  <c r="E426" i="1"/>
  <c r="F426" i="1"/>
  <c r="G426" i="1"/>
  <c r="H426" i="1"/>
  <c r="I425" i="1"/>
  <c r="I426" i="1"/>
  <c r="C418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I414" i="1"/>
  <c r="I415" i="1"/>
  <c r="I416" i="1"/>
  <c r="I417" i="1"/>
  <c r="C407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C388" i="1"/>
  <c r="D386" i="1"/>
  <c r="E386" i="1"/>
  <c r="F386" i="1"/>
  <c r="G386" i="1"/>
  <c r="H386" i="1"/>
  <c r="D387" i="1"/>
  <c r="E387" i="1"/>
  <c r="F387" i="1"/>
  <c r="G387" i="1"/>
  <c r="G388" i="1" s="1"/>
  <c r="H387" i="1"/>
  <c r="I387" i="1"/>
  <c r="C381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I371" i="1"/>
  <c r="I372" i="1"/>
  <c r="I373" i="1"/>
  <c r="I374" i="1"/>
  <c r="I375" i="1"/>
  <c r="I376" i="1"/>
  <c r="I377" i="1"/>
  <c r="I378" i="1"/>
  <c r="I379" i="1"/>
  <c r="I380" i="1"/>
  <c r="D365" i="1"/>
  <c r="E365" i="1"/>
  <c r="F365" i="1"/>
  <c r="G365" i="1"/>
  <c r="H365" i="1"/>
  <c r="C360" i="1"/>
  <c r="H360" i="1"/>
  <c r="D358" i="1"/>
  <c r="E358" i="1"/>
  <c r="F358" i="1"/>
  <c r="G358" i="1"/>
  <c r="G360" i="1" s="1"/>
  <c r="H358" i="1"/>
  <c r="D359" i="1"/>
  <c r="D360" i="1" s="1"/>
  <c r="E359" i="1"/>
  <c r="F359" i="1"/>
  <c r="F360" i="1" s="1"/>
  <c r="G359" i="1"/>
  <c r="H359" i="1"/>
  <c r="I359" i="1"/>
  <c r="D353" i="1"/>
  <c r="E353" i="1"/>
  <c r="F353" i="1"/>
  <c r="G353" i="1"/>
  <c r="H353" i="1"/>
  <c r="C348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I346" i="1"/>
  <c r="I347" i="1"/>
  <c r="C34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I332" i="1"/>
  <c r="I333" i="1"/>
  <c r="I334" i="1"/>
  <c r="I335" i="1"/>
  <c r="I336" i="1"/>
  <c r="I337" i="1"/>
  <c r="I338" i="1"/>
  <c r="I339" i="1"/>
  <c r="C32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I318" i="1"/>
  <c r="I319" i="1"/>
  <c r="I320" i="1"/>
  <c r="I321" i="1"/>
  <c r="I322" i="1"/>
  <c r="I323" i="1"/>
  <c r="I324" i="1"/>
  <c r="I325" i="1"/>
  <c r="C312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I307" i="1"/>
  <c r="I308" i="1"/>
  <c r="I309" i="1"/>
  <c r="I310" i="1"/>
  <c r="I311" i="1"/>
  <c r="C30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I293" i="1"/>
  <c r="I294" i="1"/>
  <c r="I295" i="1"/>
  <c r="I296" i="1"/>
  <c r="I297" i="1"/>
  <c r="I298" i="1"/>
  <c r="I299" i="1"/>
  <c r="I300" i="1"/>
  <c r="C287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I283" i="1"/>
  <c r="I284" i="1"/>
  <c r="I285" i="1"/>
  <c r="I286" i="1"/>
  <c r="C277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I272" i="1"/>
  <c r="I273" i="1"/>
  <c r="I274" i="1"/>
  <c r="I275" i="1"/>
  <c r="I276" i="1"/>
  <c r="C266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I263" i="1"/>
  <c r="I264" i="1"/>
  <c r="I265" i="1"/>
  <c r="C257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I253" i="1"/>
  <c r="I254" i="1"/>
  <c r="I255" i="1"/>
  <c r="I256" i="1"/>
  <c r="C246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I242" i="1"/>
  <c r="I243" i="1"/>
  <c r="I244" i="1"/>
  <c r="I245" i="1"/>
  <c r="C239" i="1"/>
  <c r="D237" i="1"/>
  <c r="E237" i="1"/>
  <c r="F237" i="1"/>
  <c r="F239" i="1" s="1"/>
  <c r="G237" i="1"/>
  <c r="H237" i="1"/>
  <c r="D238" i="1"/>
  <c r="E238" i="1"/>
  <c r="F238" i="1"/>
  <c r="G238" i="1"/>
  <c r="G239" i="1" s="1"/>
  <c r="H238" i="1"/>
  <c r="I238" i="1"/>
  <c r="C23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I227" i="1"/>
  <c r="I228" i="1"/>
  <c r="I229" i="1"/>
  <c r="I230" i="1"/>
  <c r="I231" i="1"/>
  <c r="I232" i="1"/>
  <c r="I233" i="1"/>
  <c r="I234" i="1"/>
  <c r="C224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I219" i="1"/>
  <c r="I220" i="1"/>
  <c r="I221" i="1"/>
  <c r="I222" i="1"/>
  <c r="I223" i="1"/>
  <c r="I218" i="1"/>
  <c r="J219" i="1"/>
  <c r="J220" i="1"/>
  <c r="J221" i="1"/>
  <c r="J222" i="1"/>
  <c r="J223" i="1"/>
  <c r="C213" i="1"/>
  <c r="D211" i="1"/>
  <c r="E211" i="1"/>
  <c r="F211" i="1"/>
  <c r="G211" i="1"/>
  <c r="H211" i="1"/>
  <c r="D212" i="1"/>
  <c r="E212" i="1"/>
  <c r="F212" i="1"/>
  <c r="G212" i="1"/>
  <c r="H212" i="1"/>
  <c r="I212" i="1"/>
  <c r="C206" i="1"/>
  <c r="D204" i="1"/>
  <c r="E204" i="1"/>
  <c r="E206" i="1" s="1"/>
  <c r="F204" i="1"/>
  <c r="G204" i="1"/>
  <c r="H204" i="1"/>
  <c r="D205" i="1"/>
  <c r="E205" i="1"/>
  <c r="F205" i="1"/>
  <c r="G205" i="1"/>
  <c r="H205" i="1"/>
  <c r="I205" i="1"/>
  <c r="C198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I193" i="1"/>
  <c r="I194" i="1"/>
  <c r="I195" i="1"/>
  <c r="I196" i="1"/>
  <c r="I197" i="1"/>
  <c r="C190" i="1"/>
  <c r="C199" i="1" s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I183" i="1"/>
  <c r="I184" i="1"/>
  <c r="I185" i="1"/>
  <c r="I186" i="1"/>
  <c r="I187" i="1"/>
  <c r="I188" i="1"/>
  <c r="I189" i="1"/>
  <c r="C17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I169" i="1"/>
  <c r="I170" i="1"/>
  <c r="I171" i="1"/>
  <c r="I172" i="1"/>
  <c r="I173" i="1"/>
  <c r="I174" i="1"/>
  <c r="I175" i="1"/>
  <c r="I176" i="1"/>
  <c r="C163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I156" i="1"/>
  <c r="I157" i="1"/>
  <c r="I158" i="1"/>
  <c r="I159" i="1"/>
  <c r="I160" i="1"/>
  <c r="I161" i="1"/>
  <c r="I162" i="1"/>
  <c r="C150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I141" i="1"/>
  <c r="I142" i="1"/>
  <c r="I143" i="1"/>
  <c r="I144" i="1"/>
  <c r="I145" i="1"/>
  <c r="I146" i="1"/>
  <c r="I147" i="1"/>
  <c r="I148" i="1"/>
  <c r="I149" i="1"/>
  <c r="C134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I131" i="1"/>
  <c r="I132" i="1"/>
  <c r="I133" i="1"/>
  <c r="C128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I121" i="1"/>
  <c r="I122" i="1"/>
  <c r="I123" i="1"/>
  <c r="I124" i="1"/>
  <c r="I125" i="1"/>
  <c r="I126" i="1"/>
  <c r="I127" i="1"/>
  <c r="C118" i="1"/>
  <c r="D116" i="1"/>
  <c r="E116" i="1"/>
  <c r="E118" i="1" s="1"/>
  <c r="F116" i="1"/>
  <c r="G116" i="1"/>
  <c r="H116" i="1"/>
  <c r="D117" i="1"/>
  <c r="E117" i="1"/>
  <c r="F117" i="1"/>
  <c r="G117" i="1"/>
  <c r="H117" i="1"/>
  <c r="I117" i="1"/>
  <c r="C111" i="1"/>
  <c r="C110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I106" i="1"/>
  <c r="I107" i="1"/>
  <c r="I108" i="1"/>
  <c r="I109" i="1"/>
  <c r="C10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I95" i="1"/>
  <c r="I96" i="1"/>
  <c r="I97" i="1"/>
  <c r="I98" i="1"/>
  <c r="I99" i="1"/>
  <c r="I100" i="1"/>
  <c r="I101" i="1"/>
  <c r="I102" i="1"/>
  <c r="C89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I86" i="1"/>
  <c r="I87" i="1"/>
  <c r="I88" i="1"/>
  <c r="C80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I73" i="1"/>
  <c r="I74" i="1"/>
  <c r="I75" i="1"/>
  <c r="I76" i="1"/>
  <c r="I77" i="1"/>
  <c r="I78" i="1"/>
  <c r="I79" i="1"/>
  <c r="C63" i="1"/>
  <c r="D65" i="1"/>
  <c r="E65" i="1"/>
  <c r="F65" i="1"/>
  <c r="G65" i="1"/>
  <c r="H65" i="1"/>
  <c r="D66" i="1"/>
  <c r="E66" i="1"/>
  <c r="F66" i="1"/>
  <c r="G66" i="1"/>
  <c r="H66" i="1"/>
  <c r="I66" i="1"/>
  <c r="D61" i="1"/>
  <c r="E61" i="1"/>
  <c r="E63" i="1" s="1"/>
  <c r="F61" i="1"/>
  <c r="G61" i="1"/>
  <c r="G63" i="1" s="1"/>
  <c r="H61" i="1"/>
  <c r="D62" i="1"/>
  <c r="E62" i="1"/>
  <c r="F62" i="1"/>
  <c r="G62" i="1"/>
  <c r="H62" i="1"/>
  <c r="I62" i="1"/>
  <c r="C59" i="1"/>
  <c r="C67" i="1" s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I54" i="1"/>
  <c r="I55" i="1"/>
  <c r="I56" i="1"/>
  <c r="I57" i="1"/>
  <c r="I58" i="1"/>
  <c r="C48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I41" i="1"/>
  <c r="I42" i="1"/>
  <c r="I43" i="1"/>
  <c r="I44" i="1"/>
  <c r="I45" i="1"/>
  <c r="I46" i="1"/>
  <c r="I47" i="1"/>
  <c r="C34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I30" i="1"/>
  <c r="I31" i="1"/>
  <c r="I32" i="1"/>
  <c r="I33" i="1"/>
  <c r="J28" i="1"/>
  <c r="D27" i="1"/>
  <c r="E27" i="1"/>
  <c r="F27" i="1"/>
  <c r="G27" i="1"/>
  <c r="H27" i="1"/>
  <c r="D28" i="1"/>
  <c r="E28" i="1"/>
  <c r="F28" i="1"/>
  <c r="G28" i="1"/>
  <c r="H28" i="1"/>
  <c r="I28" i="1"/>
  <c r="D22" i="1"/>
  <c r="E22" i="1"/>
  <c r="F22" i="1"/>
  <c r="G22" i="1"/>
  <c r="H22" i="1"/>
  <c r="D23" i="1"/>
  <c r="E23" i="1"/>
  <c r="F23" i="1"/>
  <c r="G23" i="1"/>
  <c r="H23" i="1"/>
  <c r="I23" i="1"/>
  <c r="F63" i="1" l="1"/>
  <c r="F118" i="1"/>
  <c r="H206" i="1"/>
  <c r="D206" i="1"/>
  <c r="E213" i="1"/>
  <c r="E239" i="1"/>
  <c r="H388" i="1"/>
  <c r="D388" i="1"/>
  <c r="F348" i="1"/>
  <c r="G118" i="1"/>
  <c r="F213" i="1"/>
  <c r="E388" i="1"/>
  <c r="P427" i="1"/>
  <c r="Q348" i="1"/>
  <c r="M348" i="1"/>
  <c r="G134" i="1"/>
  <c r="E134" i="1"/>
  <c r="F134" i="1"/>
  <c r="G206" i="1"/>
  <c r="H213" i="1"/>
  <c r="D213" i="1"/>
  <c r="F34" i="1"/>
  <c r="H89" i="1"/>
  <c r="D89" i="1"/>
  <c r="F89" i="1"/>
  <c r="G89" i="1"/>
  <c r="H257" i="1"/>
  <c r="D257" i="1"/>
  <c r="F257" i="1"/>
  <c r="H348" i="1"/>
  <c r="D348" i="1"/>
  <c r="E348" i="1"/>
  <c r="E59" i="1"/>
  <c r="E67" i="1" s="1"/>
  <c r="E224" i="1"/>
  <c r="P348" i="1"/>
  <c r="Q407" i="1"/>
  <c r="Q427" i="1"/>
  <c r="M427" i="1"/>
  <c r="Q118" i="1"/>
  <c r="Q360" i="1"/>
  <c r="Q64" i="3"/>
  <c r="N206" i="1"/>
  <c r="P239" i="1"/>
  <c r="N360" i="1"/>
  <c r="O388" i="1"/>
  <c r="G34" i="1"/>
  <c r="G80" i="1"/>
  <c r="D177" i="1"/>
  <c r="H198" i="1"/>
  <c r="D224" i="1"/>
  <c r="G277" i="1"/>
  <c r="H301" i="1"/>
  <c r="F301" i="1"/>
  <c r="H407" i="1"/>
  <c r="F407" i="1"/>
  <c r="D118" i="1"/>
  <c r="D128" i="1"/>
  <c r="D163" i="1"/>
  <c r="G190" i="1"/>
  <c r="F266" i="1"/>
  <c r="H287" i="1"/>
  <c r="F312" i="1"/>
  <c r="F340" i="1"/>
  <c r="H381" i="1"/>
  <c r="G381" i="1"/>
  <c r="H418" i="1"/>
  <c r="H34" i="1"/>
  <c r="D34" i="1"/>
  <c r="H48" i="1"/>
  <c r="D48" i="1"/>
  <c r="H63" i="1"/>
  <c r="D63" i="1"/>
  <c r="H103" i="1"/>
  <c r="D103" i="1"/>
  <c r="H134" i="1"/>
  <c r="D134" i="1"/>
  <c r="E150" i="1"/>
  <c r="G150" i="1"/>
  <c r="H150" i="1"/>
  <c r="D150" i="1"/>
  <c r="F177" i="1"/>
  <c r="G198" i="1"/>
  <c r="E198" i="1"/>
  <c r="F198" i="1"/>
  <c r="F206" i="1"/>
  <c r="G213" i="1"/>
  <c r="F224" i="1"/>
  <c r="H239" i="1"/>
  <c r="D239" i="1"/>
  <c r="D246" i="1"/>
  <c r="F246" i="1"/>
  <c r="F247" i="1" s="1"/>
  <c r="E257" i="1"/>
  <c r="F277" i="1"/>
  <c r="H277" i="1"/>
  <c r="D277" i="1"/>
  <c r="E277" i="1"/>
  <c r="E301" i="1"/>
  <c r="H326" i="1"/>
  <c r="D326" i="1"/>
  <c r="F326" i="1"/>
  <c r="G326" i="1"/>
  <c r="G348" i="1"/>
  <c r="E360" i="1"/>
  <c r="F388" i="1"/>
  <c r="E407" i="1"/>
  <c r="E427" i="1"/>
  <c r="G103" i="1"/>
  <c r="G111" i="1" s="1"/>
  <c r="F150" i="1"/>
  <c r="E177" i="1"/>
  <c r="G177" i="1"/>
  <c r="H177" i="1"/>
  <c r="D198" i="1"/>
  <c r="G224" i="1"/>
  <c r="H224" i="1"/>
  <c r="G257" i="1"/>
  <c r="D301" i="1"/>
  <c r="G301" i="1"/>
  <c r="E326" i="1"/>
  <c r="D407" i="1"/>
  <c r="G407" i="1"/>
  <c r="G110" i="1"/>
  <c r="H118" i="1"/>
  <c r="F128" i="1"/>
  <c r="F135" i="1" s="1"/>
  <c r="H128" i="1"/>
  <c r="E128" i="1"/>
  <c r="F163" i="1"/>
  <c r="H163" i="1"/>
  <c r="E163" i="1"/>
  <c r="E235" i="1"/>
  <c r="E287" i="1"/>
  <c r="G287" i="1"/>
  <c r="D287" i="1"/>
  <c r="G340" i="1"/>
  <c r="E340" i="1"/>
  <c r="D381" i="1"/>
  <c r="F381" i="1"/>
  <c r="D418" i="1"/>
  <c r="F110" i="1"/>
  <c r="H110" i="1"/>
  <c r="D110" i="1"/>
  <c r="G128" i="1"/>
  <c r="G163" i="1"/>
  <c r="F190" i="1"/>
  <c r="H190" i="1"/>
  <c r="H199" i="1" s="1"/>
  <c r="D190" i="1"/>
  <c r="E190" i="1"/>
  <c r="E199" i="1" s="1"/>
  <c r="H235" i="1"/>
  <c r="D235" i="1"/>
  <c r="D247" i="1" s="1"/>
  <c r="F235" i="1"/>
  <c r="G235" i="1"/>
  <c r="E266" i="1"/>
  <c r="G266" i="1"/>
  <c r="H266" i="1"/>
  <c r="D266" i="1"/>
  <c r="F287" i="1"/>
  <c r="E312" i="1"/>
  <c r="G312" i="1"/>
  <c r="H312" i="1"/>
  <c r="D312" i="1"/>
  <c r="H340" i="1"/>
  <c r="D340" i="1"/>
  <c r="E381" i="1"/>
  <c r="G418" i="1"/>
  <c r="E418" i="1"/>
  <c r="F418" i="1"/>
  <c r="H427" i="1"/>
  <c r="D427" i="1"/>
  <c r="O418" i="1"/>
  <c r="Q381" i="1"/>
  <c r="Q213" i="1"/>
  <c r="Q123" i="3"/>
  <c r="Q340" i="1"/>
  <c r="M340" i="1"/>
  <c r="N381" i="1"/>
  <c r="N407" i="1"/>
  <c r="Q418" i="1"/>
  <c r="M418" i="1"/>
  <c r="N24" i="1"/>
  <c r="N193" i="3"/>
  <c r="O24" i="1"/>
  <c r="O192" i="3"/>
  <c r="Q206" i="1"/>
  <c r="M206" i="1"/>
  <c r="M120" i="3"/>
  <c r="O239" i="1"/>
  <c r="O139" i="3"/>
  <c r="P340" i="1"/>
  <c r="O348" i="1"/>
  <c r="M360" i="1"/>
  <c r="M381" i="1"/>
  <c r="N388" i="1"/>
  <c r="M407" i="1"/>
  <c r="P418" i="1"/>
  <c r="O427" i="1"/>
  <c r="M64" i="3"/>
  <c r="O66" i="3"/>
  <c r="M70" i="3"/>
  <c r="O206" i="1"/>
  <c r="O121" i="3"/>
  <c r="P213" i="1"/>
  <c r="P122" i="3"/>
  <c r="Q239" i="1"/>
  <c r="Q140" i="3"/>
  <c r="M239" i="1"/>
  <c r="M140" i="3"/>
  <c r="O340" i="1"/>
  <c r="N348" i="1"/>
  <c r="P360" i="1"/>
  <c r="P381" i="1"/>
  <c r="Q388" i="1"/>
  <c r="M388" i="1"/>
  <c r="P407" i="1"/>
  <c r="N427" i="1"/>
  <c r="P63" i="1"/>
  <c r="P204" i="3"/>
  <c r="M213" i="1"/>
  <c r="M123" i="3"/>
  <c r="M118" i="1"/>
  <c r="M221" i="3"/>
  <c r="N48" i="1"/>
  <c r="N316" i="3"/>
  <c r="Q63" i="1"/>
  <c r="M63" i="1"/>
  <c r="M204" i="3"/>
  <c r="P118" i="1"/>
  <c r="P221" i="3"/>
  <c r="N213" i="1"/>
  <c r="N123" i="3"/>
  <c r="O213" i="1"/>
  <c r="O122" i="3"/>
  <c r="Q287" i="1"/>
  <c r="M287" i="1"/>
  <c r="M253" i="3"/>
  <c r="N287" i="1"/>
  <c r="N155" i="3"/>
  <c r="N340" i="1"/>
  <c r="O360" i="1"/>
  <c r="O381" i="1"/>
  <c r="P388" i="1"/>
  <c r="O407" i="1"/>
  <c r="N418" i="1"/>
  <c r="N120" i="3"/>
  <c r="H246" i="1"/>
  <c r="G246" i="1"/>
  <c r="E246" i="1"/>
  <c r="E247" i="1" s="1"/>
  <c r="E34" i="1"/>
  <c r="G48" i="1"/>
  <c r="G59" i="1"/>
  <c r="G67" i="1" s="1"/>
  <c r="H59" i="1"/>
  <c r="D59" i="1"/>
  <c r="E80" i="1"/>
  <c r="F80" i="1"/>
  <c r="E135" i="1"/>
  <c r="F48" i="1"/>
  <c r="E48" i="1"/>
  <c r="E103" i="1"/>
  <c r="F103" i="1"/>
  <c r="E110" i="1"/>
  <c r="F59" i="1"/>
  <c r="F67" i="1" s="1"/>
  <c r="H80" i="1"/>
  <c r="D80" i="1"/>
  <c r="E89" i="1"/>
  <c r="I224" i="1"/>
  <c r="L247" i="1"/>
  <c r="L199" i="1"/>
  <c r="L135" i="1"/>
  <c r="L111" i="1"/>
  <c r="C247" i="1"/>
  <c r="C135" i="1"/>
  <c r="O89" i="1"/>
  <c r="P89" i="1"/>
  <c r="Q89" i="1"/>
  <c r="M89" i="1"/>
  <c r="N89" i="1"/>
  <c r="O118" i="1"/>
  <c r="Q177" i="1"/>
  <c r="M177" i="1"/>
  <c r="N177" i="1"/>
  <c r="P177" i="1"/>
  <c r="P190" i="1"/>
  <c r="P206" i="1"/>
  <c r="O235" i="1"/>
  <c r="P235" i="1"/>
  <c r="N235" i="1"/>
  <c r="N239" i="1"/>
  <c r="N277" i="1"/>
  <c r="O277" i="1"/>
  <c r="Q277" i="1"/>
  <c r="M277" i="1"/>
  <c r="O287" i="1"/>
  <c r="Q301" i="1"/>
  <c r="M301" i="1"/>
  <c r="P326" i="1"/>
  <c r="O326" i="1"/>
  <c r="O48" i="1"/>
  <c r="P48" i="1"/>
  <c r="Q48" i="1"/>
  <c r="M48" i="1"/>
  <c r="N103" i="1"/>
  <c r="O103" i="1"/>
  <c r="P103" i="1"/>
  <c r="Q103" i="1"/>
  <c r="M103" i="1"/>
  <c r="O128" i="1"/>
  <c r="O150" i="1"/>
  <c r="N190" i="1"/>
  <c r="O190" i="1"/>
  <c r="Q190" i="1"/>
  <c r="M190" i="1"/>
  <c r="Q198" i="1"/>
  <c r="M198" i="1"/>
  <c r="N257" i="1"/>
  <c r="P287" i="1"/>
  <c r="N301" i="1"/>
  <c r="N312" i="1"/>
  <c r="P24" i="1"/>
  <c r="Q24" i="1"/>
  <c r="M24" i="1"/>
  <c r="N63" i="1"/>
  <c r="O63" i="1"/>
  <c r="N80" i="1"/>
  <c r="O80" i="1"/>
  <c r="P80" i="1"/>
  <c r="Q80" i="1"/>
  <c r="M80" i="1"/>
  <c r="N118" i="1"/>
  <c r="N134" i="1"/>
  <c r="O134" i="1"/>
  <c r="Q134" i="1"/>
  <c r="M134" i="1"/>
  <c r="N163" i="1"/>
  <c r="O163" i="1"/>
  <c r="Q163" i="1"/>
  <c r="M163" i="1"/>
  <c r="O177" i="1"/>
  <c r="P224" i="1"/>
  <c r="Q224" i="1"/>
  <c r="M224" i="1"/>
  <c r="O224" i="1"/>
  <c r="Q235" i="1"/>
  <c r="M235" i="1"/>
  <c r="O246" i="1"/>
  <c r="P246" i="1"/>
  <c r="N246" i="1"/>
  <c r="Q266" i="1"/>
  <c r="M266" i="1"/>
  <c r="N266" i="1"/>
  <c r="P266" i="1"/>
  <c r="P277" i="1"/>
  <c r="Q312" i="1"/>
  <c r="M312" i="1"/>
  <c r="P312" i="1"/>
  <c r="N326" i="1"/>
  <c r="Q17" i="1"/>
  <c r="M17" i="1"/>
  <c r="N17" i="1"/>
  <c r="O17" i="1"/>
  <c r="P17" i="1"/>
  <c r="O34" i="1"/>
  <c r="P34" i="1"/>
  <c r="Q34" i="1"/>
  <c r="M34" i="1"/>
  <c r="N34" i="1"/>
  <c r="N35" i="1" s="1"/>
  <c r="O59" i="1"/>
  <c r="O67" i="1" s="1"/>
  <c r="P59" i="1"/>
  <c r="P67" i="1" s="1"/>
  <c r="Q59" i="1"/>
  <c r="Q67" i="1" s="1"/>
  <c r="M59" i="1"/>
  <c r="M67" i="1" s="1"/>
  <c r="N59" i="1"/>
  <c r="Q110" i="1"/>
  <c r="M110" i="1"/>
  <c r="N110" i="1"/>
  <c r="O110" i="1"/>
  <c r="P110" i="1"/>
  <c r="Q128" i="1"/>
  <c r="M128" i="1"/>
  <c r="M135" i="1" s="1"/>
  <c r="N128" i="1"/>
  <c r="P128" i="1"/>
  <c r="P134" i="1"/>
  <c r="Q150" i="1"/>
  <c r="M150" i="1"/>
  <c r="N150" i="1"/>
  <c r="P150" i="1"/>
  <c r="P163" i="1"/>
  <c r="O198" i="1"/>
  <c r="P198" i="1"/>
  <c r="N198" i="1"/>
  <c r="N224" i="1"/>
  <c r="Q246" i="1"/>
  <c r="M246" i="1"/>
  <c r="P257" i="1"/>
  <c r="Q257" i="1"/>
  <c r="M257" i="1"/>
  <c r="O257" i="1"/>
  <c r="O266" i="1"/>
  <c r="P301" i="1"/>
  <c r="O301" i="1"/>
  <c r="O312" i="1"/>
  <c r="Q326" i="1"/>
  <c r="M326" i="1"/>
  <c r="O35" i="1" l="1"/>
  <c r="F199" i="1"/>
  <c r="D67" i="1"/>
  <c r="H135" i="1"/>
  <c r="G135" i="1"/>
  <c r="O135" i="1"/>
  <c r="P135" i="1"/>
  <c r="G199" i="1"/>
  <c r="F111" i="1"/>
  <c r="N67" i="1"/>
  <c r="P247" i="1"/>
  <c r="Q199" i="1"/>
  <c r="M199" i="1"/>
  <c r="H247" i="1"/>
  <c r="E111" i="1"/>
  <c r="H67" i="1"/>
  <c r="D199" i="1"/>
  <c r="D111" i="1"/>
  <c r="G247" i="1"/>
  <c r="H111" i="1"/>
  <c r="D135" i="1"/>
  <c r="N247" i="1"/>
  <c r="Q135" i="1"/>
  <c r="O247" i="1"/>
  <c r="Q247" i="1"/>
  <c r="Q111" i="1"/>
  <c r="P35" i="1"/>
  <c r="O199" i="1"/>
  <c r="O111" i="1"/>
  <c r="P199" i="1"/>
  <c r="Q35" i="1"/>
  <c r="P111" i="1"/>
  <c r="M247" i="1"/>
  <c r="N135" i="1"/>
  <c r="M35" i="1"/>
  <c r="N199" i="1"/>
  <c r="M111" i="1"/>
  <c r="N111" i="1"/>
  <c r="D11" i="1" l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I12" i="1"/>
  <c r="I13" i="1"/>
  <c r="I14" i="1"/>
  <c r="I15" i="1"/>
  <c r="I16" i="1"/>
  <c r="I27" i="1"/>
  <c r="I29" i="1"/>
  <c r="C24" i="1"/>
  <c r="C35" i="1" s="1"/>
  <c r="G24" i="1"/>
  <c r="G35" i="1" s="1"/>
  <c r="H24" i="1"/>
  <c r="H35" i="1" s="1"/>
  <c r="D24" i="1"/>
  <c r="D35" i="1" s="1"/>
  <c r="C17" i="1"/>
  <c r="C432" i="1" s="1"/>
  <c r="G17" i="1" l="1"/>
  <c r="G432" i="1" s="1"/>
  <c r="F17" i="1"/>
  <c r="E17" i="1"/>
  <c r="F24" i="1"/>
  <c r="F35" i="1" s="1"/>
  <c r="D17" i="1"/>
  <c r="D432" i="1" s="1"/>
  <c r="H17" i="1"/>
  <c r="H432" i="1" s="1"/>
  <c r="E24" i="1"/>
  <c r="E35" i="1" s="1"/>
  <c r="Q102" i="3"/>
  <c r="H237" i="3"/>
  <c r="H236" i="3"/>
  <c r="H235" i="3"/>
  <c r="H103" i="3"/>
  <c r="H102" i="3"/>
  <c r="D242" i="5"/>
  <c r="E242" i="5"/>
  <c r="F242" i="5"/>
  <c r="G242" i="5"/>
  <c r="C242" i="5"/>
  <c r="F432" i="1" l="1"/>
  <c r="G433" i="1" s="1"/>
  <c r="E432" i="1"/>
  <c r="E433" i="1" s="1"/>
  <c r="D241" i="7"/>
  <c r="E241" i="7"/>
  <c r="F241" i="7"/>
  <c r="G241" i="7"/>
  <c r="C241" i="7"/>
  <c r="I241" i="7"/>
  <c r="H433" i="1"/>
  <c r="D433" i="1"/>
  <c r="F433" i="1" l="1"/>
  <c r="E428" i="1"/>
  <c r="F428" i="1"/>
  <c r="G428" i="1"/>
  <c r="H428" i="1"/>
  <c r="D428" i="1"/>
  <c r="E419" i="1"/>
  <c r="F419" i="1"/>
  <c r="G419" i="1"/>
  <c r="H419" i="1"/>
  <c r="D419" i="1"/>
  <c r="E408" i="1"/>
  <c r="F408" i="1"/>
  <c r="G408" i="1"/>
  <c r="H408" i="1"/>
  <c r="D408" i="1"/>
  <c r="E389" i="1"/>
  <c r="F389" i="1"/>
  <c r="G389" i="1"/>
  <c r="H389" i="1"/>
  <c r="D389" i="1"/>
  <c r="E382" i="1"/>
  <c r="F382" i="1"/>
  <c r="G382" i="1"/>
  <c r="H382" i="1"/>
  <c r="D382" i="1"/>
  <c r="E366" i="1"/>
  <c r="F366" i="1"/>
  <c r="G366" i="1"/>
  <c r="H366" i="1"/>
  <c r="D366" i="1"/>
  <c r="E361" i="1"/>
  <c r="F361" i="1"/>
  <c r="G361" i="1"/>
  <c r="H361" i="1"/>
  <c r="D361" i="1"/>
  <c r="E354" i="1"/>
  <c r="F354" i="1"/>
  <c r="G354" i="1"/>
  <c r="H354" i="1"/>
  <c r="D354" i="1"/>
  <c r="E349" i="1"/>
  <c r="F349" i="1"/>
  <c r="G349" i="1"/>
  <c r="H349" i="1"/>
  <c r="D349" i="1"/>
  <c r="E341" i="1"/>
  <c r="F341" i="1"/>
  <c r="G341" i="1"/>
  <c r="H341" i="1"/>
  <c r="D341" i="1"/>
  <c r="E327" i="1"/>
  <c r="F327" i="1"/>
  <c r="G327" i="1"/>
  <c r="H327" i="1"/>
  <c r="D327" i="1"/>
  <c r="E313" i="1"/>
  <c r="F313" i="1"/>
  <c r="G313" i="1"/>
  <c r="H313" i="1"/>
  <c r="D313" i="1"/>
  <c r="E302" i="1"/>
  <c r="F302" i="1"/>
  <c r="G302" i="1"/>
  <c r="H302" i="1"/>
  <c r="D302" i="1"/>
  <c r="E288" i="1"/>
  <c r="F288" i="1"/>
  <c r="G288" i="1"/>
  <c r="H288" i="1"/>
  <c r="D288" i="1"/>
  <c r="E278" i="1"/>
  <c r="F278" i="1"/>
  <c r="G278" i="1"/>
  <c r="H278" i="1"/>
  <c r="D278" i="1"/>
  <c r="E267" i="1"/>
  <c r="F267" i="1"/>
  <c r="G267" i="1"/>
  <c r="H267" i="1"/>
  <c r="D267" i="1"/>
  <c r="E258" i="1"/>
  <c r="F258" i="1"/>
  <c r="G258" i="1"/>
  <c r="H258" i="1"/>
  <c r="D258" i="1"/>
  <c r="E248" i="1"/>
  <c r="F248" i="1"/>
  <c r="G248" i="1"/>
  <c r="H248" i="1"/>
  <c r="D248" i="1"/>
  <c r="E214" i="1"/>
  <c r="F214" i="1"/>
  <c r="G214" i="1"/>
  <c r="H214" i="1"/>
  <c r="D214" i="1"/>
  <c r="E207" i="1"/>
  <c r="F207" i="1"/>
  <c r="G207" i="1"/>
  <c r="H207" i="1"/>
  <c r="D207" i="1"/>
  <c r="E200" i="1"/>
  <c r="F200" i="1"/>
  <c r="G200" i="1"/>
  <c r="H200" i="1"/>
  <c r="D200" i="1"/>
  <c r="E178" i="1"/>
  <c r="F178" i="1"/>
  <c r="G178" i="1"/>
  <c r="H178" i="1"/>
  <c r="D178" i="1"/>
  <c r="E164" i="1"/>
  <c r="F164" i="1"/>
  <c r="G164" i="1"/>
  <c r="H164" i="1"/>
  <c r="D164" i="1"/>
  <c r="E151" i="1"/>
  <c r="F151" i="1"/>
  <c r="G151" i="1"/>
  <c r="H151" i="1"/>
  <c r="D151" i="1"/>
  <c r="E136" i="1"/>
  <c r="F136" i="1"/>
  <c r="G136" i="1"/>
  <c r="H136" i="1"/>
  <c r="D136" i="1"/>
  <c r="E112" i="1"/>
  <c r="F112" i="1"/>
  <c r="G112" i="1"/>
  <c r="H112" i="1"/>
  <c r="D112" i="1"/>
  <c r="E90" i="1"/>
  <c r="F90" i="1"/>
  <c r="G90" i="1"/>
  <c r="H90" i="1"/>
  <c r="D90" i="1"/>
  <c r="E81" i="1"/>
  <c r="F81" i="1"/>
  <c r="G81" i="1"/>
  <c r="H81" i="1"/>
  <c r="D81" i="1"/>
  <c r="E68" i="1" l="1"/>
  <c r="F68" i="1"/>
  <c r="G68" i="1"/>
  <c r="H68" i="1"/>
  <c r="D68" i="1"/>
  <c r="E49" i="1"/>
  <c r="F49" i="1"/>
  <c r="G49" i="1"/>
  <c r="H49" i="1"/>
  <c r="D49" i="1"/>
  <c r="E36" i="1"/>
  <c r="F36" i="1"/>
  <c r="G36" i="1"/>
  <c r="H36" i="1"/>
  <c r="D36" i="1"/>
  <c r="H18" i="1"/>
  <c r="G18" i="1"/>
  <c r="E18" i="1"/>
  <c r="F18" i="1"/>
  <c r="D18" i="1"/>
  <c r="F6" i="9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5" i="9"/>
  <c r="H242" i="5" l="1"/>
  <c r="I242" i="5"/>
  <c r="H241" i="7" l="1"/>
  <c r="E53" i="12" l="1"/>
  <c r="E54" i="12"/>
  <c r="E55" i="12"/>
  <c r="E56" i="12"/>
  <c r="E57" i="12"/>
  <c r="E58" i="12"/>
  <c r="E59" i="12"/>
  <c r="E61" i="12"/>
  <c r="E62" i="12"/>
  <c r="E63" i="12"/>
  <c r="E65" i="12"/>
  <c r="E66" i="12"/>
  <c r="E67" i="12"/>
  <c r="S336" i="1" l="1"/>
  <c r="Q113" i="1" l="1"/>
  <c r="P113" i="1"/>
  <c r="Q91" i="1"/>
  <c r="M91" i="1"/>
  <c r="M49" i="1"/>
  <c r="H212" i="12"/>
  <c r="H211" i="12"/>
  <c r="E212" i="12"/>
  <c r="E211" i="12"/>
  <c r="Q112" i="1" l="1"/>
  <c r="O18" i="1"/>
  <c r="Q432" i="1"/>
  <c r="P90" i="1"/>
  <c r="Q81" i="1"/>
  <c r="M81" i="1"/>
  <c r="P68" i="1"/>
  <c r="Q49" i="1"/>
  <c r="O36" i="1"/>
  <c r="N19" i="1"/>
  <c r="Q18" i="1"/>
  <c r="O50" i="1"/>
  <c r="P69" i="1"/>
  <c r="O82" i="1"/>
  <c r="M90" i="1"/>
  <c r="P19" i="1"/>
  <c r="P50" i="1"/>
  <c r="P82" i="1"/>
  <c r="L50" i="1"/>
  <c r="L82" i="1"/>
  <c r="L91" i="1"/>
  <c r="Q69" i="1"/>
  <c r="Q50" i="1"/>
  <c r="P91" i="1"/>
  <c r="N18" i="1"/>
  <c r="O19" i="1"/>
  <c r="Q19" i="1"/>
  <c r="N69" i="1"/>
  <c r="Q82" i="1"/>
  <c r="Q90" i="1"/>
  <c r="P49" i="1"/>
  <c r="P81" i="1"/>
  <c r="P18" i="1"/>
  <c r="Q122" i="3"/>
  <c r="H123" i="3"/>
  <c r="G123" i="3"/>
  <c r="F123" i="3"/>
  <c r="E123" i="3"/>
  <c r="D123" i="3"/>
  <c r="C123" i="3"/>
  <c r="H122" i="3"/>
  <c r="G122" i="3"/>
  <c r="F122" i="3"/>
  <c r="E122" i="3"/>
  <c r="D122" i="3"/>
  <c r="C122" i="3"/>
  <c r="L215" i="1"/>
  <c r="S212" i="1"/>
  <c r="R123" i="3"/>
  <c r="S211" i="1"/>
  <c r="S122" i="3" s="1"/>
  <c r="R211" i="1"/>
  <c r="R122" i="3" s="1"/>
  <c r="J212" i="1"/>
  <c r="I123" i="3"/>
  <c r="J211" i="1"/>
  <c r="J122" i="3" s="1"/>
  <c r="I211" i="1"/>
  <c r="I122" i="3" s="1"/>
  <c r="O68" i="1" l="1"/>
  <c r="O69" i="1"/>
  <c r="Q68" i="1"/>
  <c r="P36" i="1"/>
  <c r="Q36" i="1"/>
  <c r="P432" i="1"/>
  <c r="P434" i="1" s="1"/>
  <c r="S123" i="3"/>
  <c r="T212" i="1"/>
  <c r="T122" i="3"/>
  <c r="R213" i="1"/>
  <c r="S213" i="1"/>
  <c r="J213" i="1"/>
  <c r="K122" i="3"/>
  <c r="I213" i="1"/>
  <c r="J123" i="3"/>
  <c r="Q434" i="1"/>
  <c r="Q429" i="1"/>
  <c r="P429" i="1"/>
  <c r="O429" i="1"/>
  <c r="N429" i="1"/>
  <c r="L429" i="1"/>
  <c r="Q428" i="1"/>
  <c r="P428" i="1"/>
  <c r="O428" i="1"/>
  <c r="N428" i="1"/>
  <c r="M428" i="1"/>
  <c r="Q420" i="1"/>
  <c r="P420" i="1"/>
  <c r="O420" i="1"/>
  <c r="N420" i="1"/>
  <c r="M420" i="1"/>
  <c r="L420" i="1"/>
  <c r="Q419" i="1"/>
  <c r="P419" i="1"/>
  <c r="O419" i="1"/>
  <c r="N419" i="1"/>
  <c r="M419" i="1"/>
  <c r="Q409" i="1"/>
  <c r="P409" i="1"/>
  <c r="O409" i="1"/>
  <c r="N409" i="1"/>
  <c r="L409" i="1"/>
  <c r="Q408" i="1"/>
  <c r="P408" i="1"/>
  <c r="O408" i="1"/>
  <c r="Q390" i="1"/>
  <c r="P390" i="1"/>
  <c r="N390" i="1"/>
  <c r="M390" i="1"/>
  <c r="L390" i="1"/>
  <c r="Q389" i="1"/>
  <c r="N389" i="1"/>
  <c r="M389" i="1"/>
  <c r="Q383" i="1"/>
  <c r="P383" i="1"/>
  <c r="O383" i="1"/>
  <c r="N383" i="1"/>
  <c r="L383" i="1"/>
  <c r="Q382" i="1"/>
  <c r="P382" i="1"/>
  <c r="O382" i="1"/>
  <c r="N382" i="1"/>
  <c r="M382" i="1"/>
  <c r="Q367" i="1"/>
  <c r="P367" i="1"/>
  <c r="O367" i="1"/>
  <c r="N367" i="1"/>
  <c r="M367" i="1"/>
  <c r="L367" i="1"/>
  <c r="Q366" i="1"/>
  <c r="P366" i="1"/>
  <c r="O366" i="1"/>
  <c r="N366" i="1"/>
  <c r="M366" i="1"/>
  <c r="Q362" i="1"/>
  <c r="P362" i="1"/>
  <c r="O362" i="1"/>
  <c r="N362" i="1"/>
  <c r="L362" i="1"/>
  <c r="Q361" i="1"/>
  <c r="P361" i="1"/>
  <c r="O361" i="1"/>
  <c r="Q355" i="1"/>
  <c r="P355" i="1"/>
  <c r="O355" i="1"/>
  <c r="N355" i="1"/>
  <c r="M355" i="1"/>
  <c r="L355" i="1"/>
  <c r="Q354" i="1"/>
  <c r="P354" i="1"/>
  <c r="O354" i="1"/>
  <c r="N354" i="1"/>
  <c r="M354" i="1"/>
  <c r="Q350" i="1"/>
  <c r="P350" i="1"/>
  <c r="O350" i="1"/>
  <c r="N350" i="1"/>
  <c r="L350" i="1"/>
  <c r="Q349" i="1"/>
  <c r="P349" i="1"/>
  <c r="O349" i="1"/>
  <c r="N349" i="1"/>
  <c r="M349" i="1"/>
  <c r="Q342" i="1"/>
  <c r="P342" i="1"/>
  <c r="O342" i="1"/>
  <c r="M342" i="1"/>
  <c r="L342" i="1"/>
  <c r="Q341" i="1"/>
  <c r="P341" i="1"/>
  <c r="M341" i="1"/>
  <c r="Q328" i="1"/>
  <c r="P328" i="1"/>
  <c r="O328" i="1"/>
  <c r="N328" i="1"/>
  <c r="L328" i="1"/>
  <c r="Q327" i="1"/>
  <c r="P327" i="1"/>
  <c r="O327" i="1"/>
  <c r="N327" i="1"/>
  <c r="M327" i="1"/>
  <c r="Q314" i="1"/>
  <c r="P314" i="1"/>
  <c r="O314" i="1"/>
  <c r="N314" i="1"/>
  <c r="L314" i="1"/>
  <c r="Q313" i="1"/>
  <c r="P313" i="1"/>
  <c r="O313" i="1"/>
  <c r="Q303" i="1"/>
  <c r="P303" i="1"/>
  <c r="O303" i="1"/>
  <c r="N303" i="1"/>
  <c r="L303" i="1"/>
  <c r="Q302" i="1"/>
  <c r="P302" i="1"/>
  <c r="O302" i="1"/>
  <c r="N302" i="1"/>
  <c r="M302" i="1"/>
  <c r="Q289" i="1"/>
  <c r="P289" i="1"/>
  <c r="O289" i="1"/>
  <c r="N289" i="1"/>
  <c r="L289" i="1"/>
  <c r="Q288" i="1"/>
  <c r="P288" i="1"/>
  <c r="O288" i="1"/>
  <c r="Q279" i="1"/>
  <c r="P279" i="1"/>
  <c r="O279" i="1"/>
  <c r="N279" i="1"/>
  <c r="L279" i="1"/>
  <c r="Q278" i="1"/>
  <c r="P278" i="1"/>
  <c r="O278" i="1"/>
  <c r="N278" i="1"/>
  <c r="M278" i="1"/>
  <c r="Q268" i="1"/>
  <c r="P268" i="1"/>
  <c r="O268" i="1"/>
  <c r="N268" i="1"/>
  <c r="M268" i="1"/>
  <c r="Q267" i="1"/>
  <c r="P267" i="1"/>
  <c r="O267" i="1"/>
  <c r="N267" i="1"/>
  <c r="Q259" i="1"/>
  <c r="P259" i="1"/>
  <c r="O259" i="1"/>
  <c r="N259" i="1"/>
  <c r="L259" i="1"/>
  <c r="Q258" i="1"/>
  <c r="P258" i="1"/>
  <c r="O258" i="1"/>
  <c r="N258" i="1"/>
  <c r="M258" i="1"/>
  <c r="Q249" i="1"/>
  <c r="P249" i="1"/>
  <c r="Q248" i="1"/>
  <c r="Q215" i="1"/>
  <c r="P215" i="1"/>
  <c r="O215" i="1"/>
  <c r="N215" i="1"/>
  <c r="M215" i="1"/>
  <c r="Q214" i="1"/>
  <c r="P214" i="1"/>
  <c r="O214" i="1"/>
  <c r="N214" i="1"/>
  <c r="M214" i="1"/>
  <c r="Q208" i="1"/>
  <c r="P208" i="1"/>
  <c r="O208" i="1"/>
  <c r="M208" i="1"/>
  <c r="L208" i="1"/>
  <c r="Q207" i="1"/>
  <c r="P207" i="1"/>
  <c r="M207" i="1"/>
  <c r="Q201" i="1"/>
  <c r="P201" i="1"/>
  <c r="Q200" i="1"/>
  <c r="Q179" i="1"/>
  <c r="P179" i="1"/>
  <c r="O179" i="1"/>
  <c r="N179" i="1"/>
  <c r="L179" i="1"/>
  <c r="Q178" i="1"/>
  <c r="P178" i="1"/>
  <c r="O178" i="1"/>
  <c r="Q165" i="1"/>
  <c r="P165" i="1"/>
  <c r="O165" i="1"/>
  <c r="N165" i="1"/>
  <c r="L165" i="1"/>
  <c r="Q164" i="1"/>
  <c r="P164" i="1"/>
  <c r="O164" i="1"/>
  <c r="Q152" i="1"/>
  <c r="P152" i="1"/>
  <c r="O152" i="1"/>
  <c r="N152" i="1"/>
  <c r="L152" i="1"/>
  <c r="Q151" i="1"/>
  <c r="P151" i="1"/>
  <c r="O151" i="1"/>
  <c r="Q137" i="1"/>
  <c r="P137" i="1"/>
  <c r="Q136" i="1"/>
  <c r="O91" i="1"/>
  <c r="M82" i="1"/>
  <c r="M50" i="1"/>
  <c r="Q37" i="1"/>
  <c r="P37" i="1"/>
  <c r="Q433" i="1" l="1"/>
  <c r="Q317" i="3"/>
  <c r="Q309" i="3"/>
  <c r="Q288" i="3"/>
  <c r="Q277" i="3"/>
  <c r="Q268" i="3"/>
  <c r="Q264" i="3"/>
  <c r="Q255" i="3"/>
  <c r="Q253" i="3"/>
  <c r="Q252" i="3"/>
  <c r="Q251" i="3"/>
  <c r="Q250" i="3"/>
  <c r="Q247" i="3"/>
  <c r="Q238" i="3"/>
  <c r="Q231" i="3"/>
  <c r="Q223" i="3"/>
  <c r="Q221" i="3"/>
  <c r="Q218" i="3"/>
  <c r="Q209" i="3"/>
  <c r="Q208" i="3"/>
  <c r="Q206" i="3"/>
  <c r="Q204" i="3"/>
  <c r="Q202" i="3"/>
  <c r="Q201" i="3"/>
  <c r="Q200" i="3"/>
  <c r="Q194" i="3"/>
  <c r="Q192" i="3"/>
  <c r="Q182" i="3"/>
  <c r="Q171" i="3"/>
  <c r="Q170" i="3"/>
  <c r="Q168" i="3"/>
  <c r="Q167" i="3"/>
  <c r="Q158" i="3"/>
  <c r="Q156" i="3"/>
  <c r="Q155" i="3"/>
  <c r="Q154" i="3"/>
  <c r="Q149" i="3"/>
  <c r="Q146" i="3"/>
  <c r="Q141" i="3"/>
  <c r="Q139" i="3"/>
  <c r="Q130" i="3"/>
  <c r="Q124" i="3"/>
  <c r="Q120" i="3"/>
  <c r="Q114" i="3"/>
  <c r="Q113" i="3"/>
  <c r="Q104" i="3"/>
  <c r="Q98" i="3"/>
  <c r="Q93" i="3"/>
  <c r="Q91" i="3"/>
  <c r="Q88" i="3"/>
  <c r="Q87" i="3"/>
  <c r="Q81" i="3"/>
  <c r="Q70" i="3"/>
  <c r="Q65" i="3"/>
  <c r="O302" i="3" l="1"/>
  <c r="P280" i="3"/>
  <c r="P302" i="3"/>
  <c r="P303" i="3" s="1"/>
  <c r="P185" i="3"/>
  <c r="P13" i="3" s="1"/>
  <c r="M320" i="3"/>
  <c r="M22" i="3" s="1"/>
  <c r="M302" i="3"/>
  <c r="M185" i="3"/>
  <c r="M13" i="3" s="1"/>
  <c r="Q280" i="3"/>
  <c r="O280" i="3"/>
  <c r="O185" i="3"/>
  <c r="O13" i="3" s="1"/>
  <c r="O74" i="3"/>
  <c r="O10" i="3" s="1"/>
  <c r="M74" i="3"/>
  <c r="M10" i="3" s="1"/>
  <c r="P74" i="3"/>
  <c r="P10" i="3" s="1"/>
  <c r="P320" i="3"/>
  <c r="P22" i="3" s="1"/>
  <c r="N302" i="3"/>
  <c r="O303" i="3" s="1"/>
  <c r="N74" i="3"/>
  <c r="O320" i="3"/>
  <c r="M280" i="3"/>
  <c r="M16" i="3" s="1"/>
  <c r="Q185" i="3"/>
  <c r="Q13" i="3" s="1"/>
  <c r="Q302" i="3"/>
  <c r="Q19" i="3" s="1"/>
  <c r="N320" i="3"/>
  <c r="N280" i="3"/>
  <c r="N16" i="3" s="1"/>
  <c r="N185" i="3"/>
  <c r="N13" i="3" s="1"/>
  <c r="Q74" i="3"/>
  <c r="Q320" i="3"/>
  <c r="Q22" i="3" s="1"/>
  <c r="P16" i="3"/>
  <c r="P19" i="3"/>
  <c r="N321" i="3"/>
  <c r="O19" i="3"/>
  <c r="H318" i="3"/>
  <c r="G318" i="3"/>
  <c r="H317" i="3"/>
  <c r="G317" i="3"/>
  <c r="H316" i="3"/>
  <c r="G316" i="3"/>
  <c r="H315" i="3"/>
  <c r="G315" i="3"/>
  <c r="H314" i="3"/>
  <c r="G314" i="3"/>
  <c r="H313" i="3"/>
  <c r="G313" i="3"/>
  <c r="H312" i="3"/>
  <c r="G312" i="3"/>
  <c r="H311" i="3"/>
  <c r="G311" i="3"/>
  <c r="H310" i="3"/>
  <c r="G310" i="3"/>
  <c r="H309" i="3"/>
  <c r="G309" i="3"/>
  <c r="H300" i="3"/>
  <c r="G300" i="3"/>
  <c r="H299" i="3"/>
  <c r="G299" i="3"/>
  <c r="H298" i="3"/>
  <c r="G298" i="3"/>
  <c r="H297" i="3"/>
  <c r="G297" i="3"/>
  <c r="H296" i="3"/>
  <c r="G296" i="3"/>
  <c r="H295" i="3"/>
  <c r="G295" i="3"/>
  <c r="H294" i="3"/>
  <c r="G294" i="3"/>
  <c r="H293" i="3"/>
  <c r="G293" i="3"/>
  <c r="H292" i="3"/>
  <c r="G292" i="3"/>
  <c r="H291" i="3"/>
  <c r="G291" i="3"/>
  <c r="H290" i="3"/>
  <c r="G290" i="3"/>
  <c r="H289" i="3"/>
  <c r="G289" i="3"/>
  <c r="H288" i="3"/>
  <c r="G288" i="3"/>
  <c r="H278" i="3"/>
  <c r="G278" i="3"/>
  <c r="H277" i="3"/>
  <c r="G277" i="3"/>
  <c r="H276" i="3"/>
  <c r="G276" i="3"/>
  <c r="H275" i="3"/>
  <c r="G275" i="3"/>
  <c r="H274" i="3"/>
  <c r="G274" i="3"/>
  <c r="H273" i="3"/>
  <c r="G273" i="3"/>
  <c r="H272" i="3"/>
  <c r="G272" i="3"/>
  <c r="H271" i="3"/>
  <c r="G271" i="3"/>
  <c r="H270" i="3"/>
  <c r="G270" i="3"/>
  <c r="H269" i="3"/>
  <c r="G269" i="3"/>
  <c r="H268" i="3"/>
  <c r="G268" i="3"/>
  <c r="H267" i="3"/>
  <c r="G267" i="3"/>
  <c r="H266" i="3"/>
  <c r="G266" i="3"/>
  <c r="H265" i="3"/>
  <c r="G265" i="3"/>
  <c r="H264" i="3"/>
  <c r="G264" i="3"/>
  <c r="H263" i="3"/>
  <c r="G263" i="3"/>
  <c r="H262" i="3"/>
  <c r="G262" i="3"/>
  <c r="H261" i="3"/>
  <c r="G261" i="3"/>
  <c r="H260" i="3"/>
  <c r="G260" i="3"/>
  <c r="H259" i="3"/>
  <c r="G259" i="3"/>
  <c r="H258" i="3"/>
  <c r="G258" i="3"/>
  <c r="H257" i="3"/>
  <c r="G257" i="3"/>
  <c r="H256" i="3"/>
  <c r="G256" i="3"/>
  <c r="H255" i="3"/>
  <c r="G255" i="3"/>
  <c r="H254" i="3"/>
  <c r="G254" i="3"/>
  <c r="H253" i="3"/>
  <c r="G253" i="3"/>
  <c r="H252" i="3"/>
  <c r="G252" i="3"/>
  <c r="H251" i="3"/>
  <c r="G251" i="3"/>
  <c r="H250" i="3"/>
  <c r="G250" i="3"/>
  <c r="H249" i="3"/>
  <c r="G249" i="3"/>
  <c r="H248" i="3"/>
  <c r="G248" i="3"/>
  <c r="H247" i="3"/>
  <c r="G247" i="3"/>
  <c r="H246" i="3"/>
  <c r="G246" i="3"/>
  <c r="H245" i="3"/>
  <c r="G245" i="3"/>
  <c r="H244" i="3"/>
  <c r="G244" i="3"/>
  <c r="H243" i="3"/>
  <c r="G243" i="3"/>
  <c r="H242" i="3"/>
  <c r="G242" i="3"/>
  <c r="H241" i="3"/>
  <c r="G241" i="3"/>
  <c r="H240" i="3"/>
  <c r="G240" i="3"/>
  <c r="H239" i="3"/>
  <c r="G239" i="3"/>
  <c r="H238" i="3"/>
  <c r="G238" i="3"/>
  <c r="H234" i="3"/>
  <c r="G234" i="3"/>
  <c r="H233" i="3"/>
  <c r="G233" i="3"/>
  <c r="H232" i="3"/>
  <c r="G232" i="3"/>
  <c r="H231" i="3"/>
  <c r="G231" i="3"/>
  <c r="H230" i="3"/>
  <c r="G230" i="3"/>
  <c r="H229" i="3"/>
  <c r="G229" i="3"/>
  <c r="H228" i="3"/>
  <c r="G228" i="3"/>
  <c r="H227" i="3"/>
  <c r="G227" i="3"/>
  <c r="H226" i="3"/>
  <c r="G226" i="3"/>
  <c r="H225" i="3"/>
  <c r="G225" i="3"/>
  <c r="H224" i="3"/>
  <c r="G224" i="3"/>
  <c r="H223" i="3"/>
  <c r="G223" i="3"/>
  <c r="H222" i="3"/>
  <c r="G222" i="3"/>
  <c r="H221" i="3"/>
  <c r="G221" i="3"/>
  <c r="H220" i="3"/>
  <c r="G220" i="3"/>
  <c r="H219" i="3"/>
  <c r="G219" i="3"/>
  <c r="H218" i="3"/>
  <c r="G218" i="3"/>
  <c r="H217" i="3"/>
  <c r="G217" i="3"/>
  <c r="H216" i="3"/>
  <c r="G216" i="3"/>
  <c r="H215" i="3"/>
  <c r="G215" i="3"/>
  <c r="H214" i="3"/>
  <c r="G214" i="3"/>
  <c r="H213" i="3"/>
  <c r="G213" i="3"/>
  <c r="H212" i="3"/>
  <c r="G212" i="3"/>
  <c r="H211" i="3"/>
  <c r="G211" i="3"/>
  <c r="H210" i="3"/>
  <c r="G210" i="3"/>
  <c r="H209" i="3"/>
  <c r="G209" i="3"/>
  <c r="H208" i="3"/>
  <c r="G208" i="3"/>
  <c r="H207" i="3"/>
  <c r="G207" i="3"/>
  <c r="H206" i="3"/>
  <c r="G206" i="3"/>
  <c r="H205" i="3"/>
  <c r="G205" i="3"/>
  <c r="H204" i="3"/>
  <c r="G204" i="3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Q281" i="3" l="1"/>
  <c r="P281" i="3"/>
  <c r="N75" i="3"/>
  <c r="Q326" i="3"/>
  <c r="Q282" i="3" s="1"/>
  <c r="O16" i="3"/>
  <c r="P17" i="3" s="1"/>
  <c r="P75" i="3"/>
  <c r="O75" i="3"/>
  <c r="O281" i="3"/>
  <c r="Q10" i="3"/>
  <c r="Q11" i="3" s="1"/>
  <c r="Q16" i="3"/>
  <c r="Q17" i="3" s="1"/>
  <c r="N10" i="3"/>
  <c r="O11" i="3" s="1"/>
  <c r="O326" i="3"/>
  <c r="O304" i="3" s="1"/>
  <c r="Q303" i="3"/>
  <c r="N303" i="3"/>
  <c r="N19" i="3"/>
  <c r="O20" i="3" s="1"/>
  <c r="O321" i="3"/>
  <c r="P326" i="3"/>
  <c r="P187" i="3" s="1"/>
  <c r="M19" i="3"/>
  <c r="M25" i="3" s="1"/>
  <c r="Q321" i="3"/>
  <c r="P186" i="3"/>
  <c r="N22" i="3"/>
  <c r="N23" i="3" s="1"/>
  <c r="O22" i="3"/>
  <c r="Q75" i="3"/>
  <c r="O186" i="3"/>
  <c r="N281" i="3"/>
  <c r="N326" i="3"/>
  <c r="P321" i="3"/>
  <c r="M326" i="3"/>
  <c r="M187" i="3" s="1"/>
  <c r="N186" i="3"/>
  <c r="Q186" i="3"/>
  <c r="Q14" i="3"/>
  <c r="Q23" i="3"/>
  <c r="Q20" i="3"/>
  <c r="P14" i="3"/>
  <c r="P11" i="3"/>
  <c r="P25" i="3"/>
  <c r="P20" i="3"/>
  <c r="O14" i="3"/>
  <c r="N17" i="3"/>
  <c r="N14" i="3"/>
  <c r="G302" i="3"/>
  <c r="P305" i="3" s="1"/>
  <c r="G320" i="3"/>
  <c r="G22" i="3" s="1"/>
  <c r="P24" i="3" s="1"/>
  <c r="H320" i="3"/>
  <c r="G74" i="3"/>
  <c r="P77" i="3" s="1"/>
  <c r="G185" i="3"/>
  <c r="G13" i="3" s="1"/>
  <c r="P15" i="3" s="1"/>
  <c r="G280" i="3"/>
  <c r="H74" i="3"/>
  <c r="Q77" i="3" s="1"/>
  <c r="H185" i="3"/>
  <c r="H280" i="3"/>
  <c r="H302" i="3"/>
  <c r="Q76" i="3" l="1"/>
  <c r="O17" i="3"/>
  <c r="Q322" i="3"/>
  <c r="Q304" i="3"/>
  <c r="Q187" i="3"/>
  <c r="O23" i="3"/>
  <c r="N20" i="3"/>
  <c r="N11" i="3"/>
  <c r="M322" i="3"/>
  <c r="Q25" i="3"/>
  <c r="Q26" i="3" s="1"/>
  <c r="M304" i="3"/>
  <c r="P327" i="3"/>
  <c r="Q327" i="3"/>
  <c r="O322" i="3"/>
  <c r="P76" i="3"/>
  <c r="P322" i="3"/>
  <c r="P282" i="3"/>
  <c r="O76" i="3"/>
  <c r="O327" i="3"/>
  <c r="N327" i="3"/>
  <c r="N25" i="3"/>
  <c r="N26" i="3" s="1"/>
  <c r="G10" i="3"/>
  <c r="P12" i="3" s="1"/>
  <c r="O282" i="3"/>
  <c r="P23" i="3"/>
  <c r="G19" i="3"/>
  <c r="P21" i="3" s="1"/>
  <c r="H321" i="3"/>
  <c r="P304" i="3"/>
  <c r="O187" i="3"/>
  <c r="N322" i="3"/>
  <c r="N304" i="3"/>
  <c r="N76" i="3"/>
  <c r="Q323" i="3"/>
  <c r="H22" i="3"/>
  <c r="Q24" i="3" s="1"/>
  <c r="M76" i="3"/>
  <c r="O25" i="3"/>
  <c r="P26" i="3" s="1"/>
  <c r="M282" i="3"/>
  <c r="N187" i="3"/>
  <c r="P323" i="3"/>
  <c r="H303" i="3"/>
  <c r="Q305" i="3"/>
  <c r="N282" i="3"/>
  <c r="G16" i="3"/>
  <c r="P18" i="3" s="1"/>
  <c r="P283" i="3"/>
  <c r="H16" i="3"/>
  <c r="Q18" i="3" s="1"/>
  <c r="Q283" i="3"/>
  <c r="G326" i="3"/>
  <c r="P328" i="3" s="1"/>
  <c r="Q188" i="3"/>
  <c r="H186" i="3"/>
  <c r="P188" i="3"/>
  <c r="H19" i="3"/>
  <c r="H13" i="3"/>
  <c r="Q15" i="3" s="1"/>
  <c r="H75" i="3"/>
  <c r="H326" i="3"/>
  <c r="Q328" i="3" s="1"/>
  <c r="H281" i="3"/>
  <c r="H10" i="3"/>
  <c r="G76" i="3" l="1"/>
  <c r="G304" i="3"/>
  <c r="G322" i="3"/>
  <c r="H23" i="3"/>
  <c r="O26" i="3"/>
  <c r="G25" i="3"/>
  <c r="P27" i="3" s="1"/>
  <c r="G282" i="3"/>
  <c r="H17" i="3"/>
  <c r="H11" i="3"/>
  <c r="Q12" i="3"/>
  <c r="H20" i="3"/>
  <c r="Q21" i="3"/>
  <c r="G187" i="3"/>
  <c r="H14" i="3"/>
  <c r="H322" i="3"/>
  <c r="H76" i="3"/>
  <c r="H187" i="3"/>
  <c r="H327" i="3"/>
  <c r="H282" i="3"/>
  <c r="H304" i="3"/>
  <c r="H25" i="3"/>
  <c r="H26" i="3" l="1"/>
  <c r="Q27" i="3"/>
  <c r="I11" i="1"/>
  <c r="I22" i="1"/>
  <c r="I26" i="1"/>
  <c r="I40" i="1"/>
  <c r="I53" i="1"/>
  <c r="I61" i="1"/>
  <c r="I65" i="1"/>
  <c r="I72" i="1"/>
  <c r="I85" i="1"/>
  <c r="I94" i="1"/>
  <c r="I105" i="1"/>
  <c r="I116" i="1"/>
  <c r="I120" i="1"/>
  <c r="I130" i="1"/>
  <c r="I140" i="1"/>
  <c r="I155" i="1"/>
  <c r="I168" i="1"/>
  <c r="I182" i="1"/>
  <c r="I192" i="1"/>
  <c r="I204" i="1"/>
  <c r="I226" i="1"/>
  <c r="I237" i="1"/>
  <c r="I241" i="1"/>
  <c r="I252" i="1"/>
  <c r="I262" i="1"/>
  <c r="I271" i="1"/>
  <c r="I282" i="1"/>
  <c r="I292" i="1"/>
  <c r="I306" i="1"/>
  <c r="I317" i="1"/>
  <c r="I331" i="1"/>
  <c r="I345" i="1"/>
  <c r="I353" i="1"/>
  <c r="I358" i="1"/>
  <c r="I365" i="1"/>
  <c r="I370" i="1"/>
  <c r="I386" i="1"/>
  <c r="I394" i="1"/>
  <c r="I413" i="1"/>
  <c r="I424" i="1"/>
  <c r="I34" i="1" l="1"/>
  <c r="I388" i="1"/>
  <c r="I239" i="1"/>
  <c r="I206" i="1"/>
  <c r="I360" i="1"/>
  <c r="I190" i="1"/>
  <c r="I17" i="1"/>
  <c r="I48" i="1"/>
  <c r="I381" i="1"/>
  <c r="I103" i="1"/>
  <c r="I59" i="1"/>
  <c r="I301" i="1"/>
  <c r="I134" i="1"/>
  <c r="I128" i="1"/>
  <c r="I257" i="1"/>
  <c r="I407" i="1"/>
  <c r="I312" i="1"/>
  <c r="I287" i="1"/>
  <c r="I277" i="1"/>
  <c r="I150" i="1"/>
  <c r="I266" i="1"/>
  <c r="I198" i="1"/>
  <c r="I199" i="1" s="1"/>
  <c r="I163" i="1"/>
  <c r="I89" i="1"/>
  <c r="I80" i="1"/>
  <c r="I63" i="1"/>
  <c r="I24" i="1"/>
  <c r="I326" i="1"/>
  <c r="I427" i="1"/>
  <c r="I340" i="1"/>
  <c r="I246" i="1"/>
  <c r="I110" i="1"/>
  <c r="I418" i="1"/>
  <c r="I348" i="1"/>
  <c r="I235" i="1"/>
  <c r="I177" i="1"/>
  <c r="I118" i="1"/>
  <c r="I67" i="1" l="1"/>
  <c r="I111" i="1"/>
  <c r="I135" i="1"/>
  <c r="I247" i="1"/>
  <c r="I35" i="1"/>
  <c r="I432" i="1" l="1"/>
  <c r="I2" i="7"/>
  <c r="S14" i="1"/>
  <c r="J14" i="1"/>
  <c r="H432" i="12" l="1"/>
  <c r="E432" i="12"/>
  <c r="H427" i="12"/>
  <c r="E427" i="12"/>
  <c r="H426" i="12"/>
  <c r="E426" i="12"/>
  <c r="H425" i="12"/>
  <c r="E425" i="12"/>
  <c r="H424" i="12"/>
  <c r="E424" i="12"/>
  <c r="H418" i="12"/>
  <c r="E418" i="12"/>
  <c r="H417" i="12"/>
  <c r="E417" i="12"/>
  <c r="H416" i="12"/>
  <c r="E416" i="12"/>
  <c r="H415" i="12"/>
  <c r="E415" i="12"/>
  <c r="H414" i="12"/>
  <c r="E414" i="12"/>
  <c r="H413" i="12"/>
  <c r="E413" i="12"/>
  <c r="H407" i="12"/>
  <c r="E407" i="12"/>
  <c r="H406" i="12"/>
  <c r="E406" i="12"/>
  <c r="H405" i="12"/>
  <c r="E405" i="12"/>
  <c r="H404" i="12"/>
  <c r="E404" i="12"/>
  <c r="H403" i="12"/>
  <c r="E403" i="12"/>
  <c r="H402" i="12"/>
  <c r="E402" i="12"/>
  <c r="H401" i="12"/>
  <c r="E401" i="12"/>
  <c r="H400" i="12"/>
  <c r="E400" i="12"/>
  <c r="H399" i="12"/>
  <c r="E399" i="12"/>
  <c r="H398" i="12"/>
  <c r="E398" i="12"/>
  <c r="H397" i="12"/>
  <c r="E397" i="12"/>
  <c r="H396" i="12"/>
  <c r="E396" i="12"/>
  <c r="H395" i="12"/>
  <c r="E395" i="12"/>
  <c r="H394" i="12"/>
  <c r="E394" i="12"/>
  <c r="H388" i="12"/>
  <c r="E388" i="12"/>
  <c r="H387" i="12"/>
  <c r="E387" i="12"/>
  <c r="H386" i="12"/>
  <c r="E386" i="12"/>
  <c r="H381" i="12"/>
  <c r="E381" i="12"/>
  <c r="H380" i="12"/>
  <c r="E380" i="12"/>
  <c r="H379" i="12"/>
  <c r="E379" i="12"/>
  <c r="H378" i="12"/>
  <c r="E378" i="12"/>
  <c r="H377" i="12"/>
  <c r="E377" i="12"/>
  <c r="H376" i="12"/>
  <c r="E376" i="12"/>
  <c r="H375" i="12"/>
  <c r="E375" i="12"/>
  <c r="H374" i="12"/>
  <c r="E374" i="12"/>
  <c r="H373" i="12"/>
  <c r="E373" i="12"/>
  <c r="H372" i="12"/>
  <c r="E372" i="12"/>
  <c r="H371" i="12"/>
  <c r="E371" i="12"/>
  <c r="H370" i="12"/>
  <c r="E370" i="12"/>
  <c r="H365" i="12"/>
  <c r="E365" i="12"/>
  <c r="H360" i="12"/>
  <c r="E360" i="12"/>
  <c r="H359" i="12"/>
  <c r="E359" i="12"/>
  <c r="H358" i="12"/>
  <c r="E358" i="12"/>
  <c r="H353" i="12"/>
  <c r="E353" i="12"/>
  <c r="H348" i="12"/>
  <c r="E348" i="12"/>
  <c r="H347" i="12"/>
  <c r="E347" i="12"/>
  <c r="H346" i="12"/>
  <c r="E346" i="12"/>
  <c r="H345" i="12"/>
  <c r="E345" i="12"/>
  <c r="H340" i="12"/>
  <c r="E340" i="12"/>
  <c r="H339" i="12"/>
  <c r="E339" i="12"/>
  <c r="H338" i="12"/>
  <c r="E338" i="12"/>
  <c r="H337" i="12"/>
  <c r="E337" i="12"/>
  <c r="H336" i="12"/>
  <c r="E336" i="12"/>
  <c r="H335" i="12"/>
  <c r="E335" i="12"/>
  <c r="H334" i="12"/>
  <c r="E334" i="12"/>
  <c r="H333" i="12"/>
  <c r="E333" i="12"/>
  <c r="H332" i="12"/>
  <c r="E332" i="12"/>
  <c r="H331" i="12"/>
  <c r="E331" i="12"/>
  <c r="H326" i="12"/>
  <c r="E326" i="12"/>
  <c r="H325" i="12"/>
  <c r="E325" i="12"/>
  <c r="H324" i="12"/>
  <c r="E324" i="12"/>
  <c r="H323" i="12"/>
  <c r="E323" i="12"/>
  <c r="H322" i="12"/>
  <c r="E322" i="12"/>
  <c r="H321" i="12"/>
  <c r="E321" i="12"/>
  <c r="H320" i="12"/>
  <c r="E320" i="12"/>
  <c r="H319" i="12"/>
  <c r="E319" i="12"/>
  <c r="H318" i="12"/>
  <c r="E318" i="12"/>
  <c r="H317" i="12"/>
  <c r="E317" i="12"/>
  <c r="H312" i="12"/>
  <c r="E312" i="12"/>
  <c r="H311" i="12"/>
  <c r="E311" i="12"/>
  <c r="H310" i="12"/>
  <c r="E310" i="12"/>
  <c r="H309" i="12"/>
  <c r="E309" i="12"/>
  <c r="H308" i="12"/>
  <c r="E308" i="12"/>
  <c r="H307" i="12"/>
  <c r="E307" i="12"/>
  <c r="H306" i="12"/>
  <c r="E306" i="12"/>
  <c r="H301" i="12"/>
  <c r="E301" i="12"/>
  <c r="H300" i="12"/>
  <c r="E300" i="12"/>
  <c r="H299" i="12"/>
  <c r="E299" i="12"/>
  <c r="H298" i="12"/>
  <c r="E298" i="12"/>
  <c r="H297" i="12"/>
  <c r="E297" i="12"/>
  <c r="H296" i="12"/>
  <c r="E296" i="12"/>
  <c r="H295" i="12"/>
  <c r="E295" i="12"/>
  <c r="H294" i="12"/>
  <c r="E294" i="12"/>
  <c r="H293" i="12"/>
  <c r="E293" i="12"/>
  <c r="H292" i="12"/>
  <c r="E292" i="12"/>
  <c r="H287" i="12"/>
  <c r="E287" i="12"/>
  <c r="H286" i="12"/>
  <c r="E286" i="12"/>
  <c r="H285" i="12"/>
  <c r="E285" i="12"/>
  <c r="H284" i="12"/>
  <c r="E284" i="12"/>
  <c r="H283" i="12"/>
  <c r="E283" i="12"/>
  <c r="H282" i="12"/>
  <c r="E282" i="12"/>
  <c r="H277" i="12"/>
  <c r="E277" i="12"/>
  <c r="H276" i="12"/>
  <c r="E276" i="12"/>
  <c r="H275" i="12"/>
  <c r="E275" i="12"/>
  <c r="H274" i="12"/>
  <c r="E274" i="12"/>
  <c r="H273" i="12"/>
  <c r="E273" i="12"/>
  <c r="H272" i="12"/>
  <c r="E272" i="12"/>
  <c r="H271" i="12"/>
  <c r="E271" i="12"/>
  <c r="H266" i="12"/>
  <c r="E266" i="12"/>
  <c r="H265" i="12"/>
  <c r="E265" i="12"/>
  <c r="H264" i="12"/>
  <c r="E264" i="12"/>
  <c r="H263" i="12"/>
  <c r="E263" i="12"/>
  <c r="H262" i="12"/>
  <c r="E262" i="12"/>
  <c r="H257" i="12"/>
  <c r="E257" i="12"/>
  <c r="H256" i="12"/>
  <c r="E256" i="12"/>
  <c r="H255" i="12"/>
  <c r="E255" i="12"/>
  <c r="H254" i="12"/>
  <c r="E254" i="12"/>
  <c r="H253" i="12"/>
  <c r="E253" i="12"/>
  <c r="H252" i="12"/>
  <c r="E252" i="12"/>
  <c r="H247" i="12"/>
  <c r="E247" i="12"/>
  <c r="H246" i="12"/>
  <c r="E246" i="12"/>
  <c r="H245" i="12"/>
  <c r="E245" i="12"/>
  <c r="H244" i="12"/>
  <c r="E244" i="12"/>
  <c r="H243" i="12"/>
  <c r="E243" i="12"/>
  <c r="H242" i="12"/>
  <c r="E242" i="12"/>
  <c r="H241" i="12"/>
  <c r="E241" i="12"/>
  <c r="H239" i="12"/>
  <c r="E239" i="12"/>
  <c r="H238" i="12"/>
  <c r="E238" i="12"/>
  <c r="H237" i="12"/>
  <c r="E237" i="12"/>
  <c r="H235" i="12"/>
  <c r="E235" i="12"/>
  <c r="H234" i="12"/>
  <c r="E234" i="12"/>
  <c r="H233" i="12"/>
  <c r="E233" i="12"/>
  <c r="H232" i="12"/>
  <c r="E232" i="12"/>
  <c r="H231" i="12"/>
  <c r="E231" i="12"/>
  <c r="H230" i="12"/>
  <c r="E230" i="12"/>
  <c r="H229" i="12"/>
  <c r="E229" i="12"/>
  <c r="H228" i="12"/>
  <c r="E228" i="12"/>
  <c r="H227" i="12"/>
  <c r="E227" i="12"/>
  <c r="H226" i="12"/>
  <c r="E226" i="12"/>
  <c r="H224" i="12"/>
  <c r="E224" i="12"/>
  <c r="H223" i="12"/>
  <c r="E223" i="12"/>
  <c r="H222" i="12"/>
  <c r="E222" i="12"/>
  <c r="H221" i="12"/>
  <c r="E221" i="12"/>
  <c r="H220" i="12"/>
  <c r="E220" i="12"/>
  <c r="H219" i="12"/>
  <c r="E219" i="12"/>
  <c r="H218" i="12"/>
  <c r="E218" i="12"/>
  <c r="H213" i="12"/>
  <c r="E213" i="12"/>
  <c r="H206" i="12"/>
  <c r="E206" i="12"/>
  <c r="H205" i="12"/>
  <c r="E205" i="12"/>
  <c r="H204" i="12"/>
  <c r="E204" i="12"/>
  <c r="H199" i="12"/>
  <c r="E199" i="12"/>
  <c r="H198" i="12"/>
  <c r="E198" i="12"/>
  <c r="H197" i="12"/>
  <c r="E197" i="12"/>
  <c r="H196" i="12"/>
  <c r="E196" i="12"/>
  <c r="H195" i="12"/>
  <c r="E195" i="12"/>
  <c r="H194" i="12"/>
  <c r="E194" i="12"/>
  <c r="H193" i="12"/>
  <c r="E193" i="12"/>
  <c r="H192" i="12"/>
  <c r="E192" i="12"/>
  <c r="H190" i="12"/>
  <c r="E190" i="12"/>
  <c r="H189" i="12"/>
  <c r="E189" i="12"/>
  <c r="H188" i="12"/>
  <c r="E188" i="12"/>
  <c r="H187" i="12"/>
  <c r="E187" i="12"/>
  <c r="H186" i="12"/>
  <c r="E186" i="12"/>
  <c r="H185" i="12"/>
  <c r="E185" i="12"/>
  <c r="H184" i="12"/>
  <c r="E184" i="12"/>
  <c r="H183" i="12"/>
  <c r="E183" i="12"/>
  <c r="H182" i="12"/>
  <c r="E182" i="12"/>
  <c r="H177" i="12"/>
  <c r="E177" i="12"/>
  <c r="H176" i="12"/>
  <c r="E176" i="12"/>
  <c r="H175" i="12"/>
  <c r="E175" i="12"/>
  <c r="H174" i="12"/>
  <c r="E174" i="12"/>
  <c r="H173" i="12"/>
  <c r="E173" i="12"/>
  <c r="H172" i="12"/>
  <c r="E172" i="12"/>
  <c r="H171" i="12"/>
  <c r="E171" i="12"/>
  <c r="H170" i="12"/>
  <c r="E170" i="12"/>
  <c r="H169" i="12"/>
  <c r="E169" i="12"/>
  <c r="H168" i="12"/>
  <c r="E168" i="12"/>
  <c r="H163" i="12"/>
  <c r="E163" i="12"/>
  <c r="H162" i="12"/>
  <c r="E162" i="12"/>
  <c r="H161" i="12"/>
  <c r="E161" i="12"/>
  <c r="H160" i="12"/>
  <c r="E160" i="12"/>
  <c r="H159" i="12"/>
  <c r="E159" i="12"/>
  <c r="H158" i="12"/>
  <c r="E158" i="12"/>
  <c r="H157" i="12"/>
  <c r="E157" i="12"/>
  <c r="H156" i="12"/>
  <c r="E156" i="12"/>
  <c r="H155" i="12"/>
  <c r="E155" i="12"/>
  <c r="H150" i="12"/>
  <c r="E150" i="12"/>
  <c r="H149" i="12"/>
  <c r="E149" i="12"/>
  <c r="H148" i="12"/>
  <c r="E148" i="12"/>
  <c r="H147" i="12"/>
  <c r="E147" i="12"/>
  <c r="H146" i="12"/>
  <c r="E146" i="12"/>
  <c r="H145" i="12"/>
  <c r="E145" i="12"/>
  <c r="H144" i="12"/>
  <c r="E144" i="12"/>
  <c r="H143" i="12"/>
  <c r="E143" i="12"/>
  <c r="H142" i="12"/>
  <c r="E142" i="12"/>
  <c r="H141" i="12"/>
  <c r="E141" i="12"/>
  <c r="H140" i="12"/>
  <c r="E140" i="12"/>
  <c r="H135" i="12"/>
  <c r="E135" i="12"/>
  <c r="H134" i="12"/>
  <c r="E134" i="12"/>
  <c r="H133" i="12"/>
  <c r="E133" i="12"/>
  <c r="H132" i="12"/>
  <c r="E132" i="12"/>
  <c r="H131" i="12"/>
  <c r="E131" i="12"/>
  <c r="H130" i="12"/>
  <c r="E130" i="12"/>
  <c r="H128" i="12"/>
  <c r="E128" i="12"/>
  <c r="H127" i="12"/>
  <c r="E127" i="12"/>
  <c r="H126" i="12"/>
  <c r="E126" i="12"/>
  <c r="H125" i="12"/>
  <c r="E125" i="12"/>
  <c r="H124" i="12"/>
  <c r="E124" i="12"/>
  <c r="H123" i="12"/>
  <c r="E123" i="12"/>
  <c r="H122" i="12"/>
  <c r="E122" i="12"/>
  <c r="H121" i="12"/>
  <c r="E121" i="12"/>
  <c r="H120" i="12"/>
  <c r="E120" i="12"/>
  <c r="H118" i="12"/>
  <c r="E118" i="12"/>
  <c r="H117" i="12"/>
  <c r="E117" i="12"/>
  <c r="H116" i="12"/>
  <c r="E116" i="12"/>
  <c r="H111" i="12"/>
  <c r="E111" i="12"/>
  <c r="H110" i="12"/>
  <c r="E110" i="12"/>
  <c r="H109" i="12"/>
  <c r="E109" i="12"/>
  <c r="H108" i="12"/>
  <c r="E108" i="12"/>
  <c r="H107" i="12"/>
  <c r="E107" i="12"/>
  <c r="H106" i="12"/>
  <c r="E106" i="12"/>
  <c r="H105" i="12"/>
  <c r="E105" i="12"/>
  <c r="H103" i="12"/>
  <c r="E103" i="12"/>
  <c r="H102" i="12"/>
  <c r="E102" i="12"/>
  <c r="H101" i="12"/>
  <c r="E101" i="12"/>
  <c r="H100" i="12"/>
  <c r="E100" i="12"/>
  <c r="H99" i="12"/>
  <c r="E99" i="12"/>
  <c r="H98" i="12"/>
  <c r="E98" i="12"/>
  <c r="H97" i="12"/>
  <c r="E97" i="12"/>
  <c r="H96" i="12"/>
  <c r="E96" i="12"/>
  <c r="H95" i="12"/>
  <c r="E95" i="12"/>
  <c r="H94" i="12"/>
  <c r="E94" i="12"/>
  <c r="H89" i="12"/>
  <c r="E89" i="12"/>
  <c r="H88" i="12"/>
  <c r="E88" i="12"/>
  <c r="H87" i="12"/>
  <c r="E87" i="12"/>
  <c r="H86" i="12"/>
  <c r="E86" i="12"/>
  <c r="H85" i="12"/>
  <c r="E85" i="12"/>
  <c r="H80" i="12"/>
  <c r="E80" i="12"/>
  <c r="H79" i="12"/>
  <c r="E79" i="12"/>
  <c r="H78" i="12"/>
  <c r="E78" i="12"/>
  <c r="H77" i="12"/>
  <c r="E77" i="12"/>
  <c r="H76" i="12"/>
  <c r="E76" i="12"/>
  <c r="H75" i="12"/>
  <c r="E75" i="12"/>
  <c r="H74" i="12"/>
  <c r="E74" i="12"/>
  <c r="H73" i="12"/>
  <c r="E73" i="12"/>
  <c r="H72" i="12"/>
  <c r="E72" i="12"/>
  <c r="H67" i="12"/>
  <c r="H66" i="12"/>
  <c r="H65" i="12"/>
  <c r="H63" i="12"/>
  <c r="H62" i="12"/>
  <c r="H61" i="12"/>
  <c r="H59" i="12"/>
  <c r="H58" i="12"/>
  <c r="H57" i="12"/>
  <c r="H56" i="12"/>
  <c r="H55" i="12"/>
  <c r="H54" i="12"/>
  <c r="H53" i="12"/>
  <c r="H48" i="12"/>
  <c r="E48" i="12"/>
  <c r="H47" i="12"/>
  <c r="E47" i="12"/>
  <c r="H46" i="12"/>
  <c r="E46" i="12"/>
  <c r="H45" i="12"/>
  <c r="E45" i="12"/>
  <c r="H44" i="12"/>
  <c r="E44" i="12"/>
  <c r="H43" i="12"/>
  <c r="E43" i="12"/>
  <c r="H42" i="12"/>
  <c r="E42" i="12"/>
  <c r="H41" i="12"/>
  <c r="E41" i="12"/>
  <c r="H40" i="12"/>
  <c r="E40" i="12"/>
  <c r="H35" i="12"/>
  <c r="E35" i="12"/>
  <c r="H34" i="12"/>
  <c r="E34" i="12"/>
  <c r="H33" i="12"/>
  <c r="E33" i="12"/>
  <c r="H32" i="12"/>
  <c r="E32" i="12"/>
  <c r="H31" i="12"/>
  <c r="E31" i="12"/>
  <c r="H30" i="12"/>
  <c r="E30" i="12"/>
  <c r="H29" i="12"/>
  <c r="E29" i="12"/>
  <c r="H28" i="12"/>
  <c r="E28" i="12"/>
  <c r="H27" i="12"/>
  <c r="E27" i="12"/>
  <c r="H26" i="12"/>
  <c r="E26" i="12"/>
  <c r="H24" i="12"/>
  <c r="E24" i="12"/>
  <c r="H23" i="12"/>
  <c r="E23" i="12"/>
  <c r="H22" i="12"/>
  <c r="E22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R365" i="1" l="1"/>
  <c r="R367" i="1" s="1"/>
  <c r="S365" i="1"/>
  <c r="M279" i="1" l="1"/>
  <c r="M19" i="1"/>
  <c r="M151" i="1"/>
  <c r="M152" i="1"/>
  <c r="N151" i="1"/>
  <c r="M288" i="1"/>
  <c r="M289" i="1"/>
  <c r="N288" i="1"/>
  <c r="N341" i="1"/>
  <c r="N342" i="1"/>
  <c r="O341" i="1"/>
  <c r="O390" i="1"/>
  <c r="P389" i="1"/>
  <c r="O389" i="1"/>
  <c r="M383" i="1"/>
  <c r="N81" i="1"/>
  <c r="N82" i="1"/>
  <c r="O81" i="1"/>
  <c r="M165" i="1"/>
  <c r="M164" i="1"/>
  <c r="N164" i="1"/>
  <c r="N208" i="1"/>
  <c r="O207" i="1"/>
  <c r="N207" i="1"/>
  <c r="M259" i="1"/>
  <c r="M303" i="1"/>
  <c r="M350" i="1"/>
  <c r="M408" i="1"/>
  <c r="M409" i="1"/>
  <c r="N408" i="1"/>
  <c r="M328" i="1"/>
  <c r="N49" i="1"/>
  <c r="N50" i="1"/>
  <c r="O49" i="1"/>
  <c r="N91" i="1"/>
  <c r="O90" i="1"/>
  <c r="N90" i="1"/>
  <c r="M179" i="1"/>
  <c r="M178" i="1"/>
  <c r="N178" i="1"/>
  <c r="M267" i="1"/>
  <c r="L268" i="1"/>
  <c r="M313" i="1"/>
  <c r="N313" i="1"/>
  <c r="M314" i="1"/>
  <c r="M361" i="1"/>
  <c r="M362" i="1"/>
  <c r="N361" i="1"/>
  <c r="M429" i="1"/>
  <c r="O37" i="1"/>
  <c r="L113" i="1"/>
  <c r="L19" i="1"/>
  <c r="M112" i="1"/>
  <c r="M18" i="1"/>
  <c r="N113" i="1" l="1"/>
  <c r="N112" i="1"/>
  <c r="L69" i="1"/>
  <c r="M68" i="1"/>
  <c r="N432" i="1"/>
  <c r="O113" i="1"/>
  <c r="P112" i="1"/>
  <c r="O112" i="1"/>
  <c r="O432" i="1"/>
  <c r="P248" i="1"/>
  <c r="O249" i="1"/>
  <c r="M249" i="1"/>
  <c r="N248" i="1"/>
  <c r="L249" i="1"/>
  <c r="M248" i="1"/>
  <c r="N249" i="1"/>
  <c r="O248" i="1"/>
  <c r="O201" i="1"/>
  <c r="P200" i="1"/>
  <c r="N201" i="1"/>
  <c r="O200" i="1"/>
  <c r="N200" i="1"/>
  <c r="M201" i="1"/>
  <c r="L201" i="1"/>
  <c r="M200" i="1"/>
  <c r="N136" i="1"/>
  <c r="M137" i="1"/>
  <c r="O137" i="1"/>
  <c r="P136" i="1"/>
  <c r="L137" i="1"/>
  <c r="M136" i="1"/>
  <c r="N137" i="1"/>
  <c r="O136" i="1"/>
  <c r="M113" i="1"/>
  <c r="N68" i="1"/>
  <c r="M69" i="1"/>
  <c r="O434" i="1" l="1"/>
  <c r="P433" i="1"/>
  <c r="F318" i="3"/>
  <c r="F317" i="3"/>
  <c r="F316" i="3"/>
  <c r="F315" i="3"/>
  <c r="F314" i="3"/>
  <c r="F313" i="3"/>
  <c r="F312" i="3"/>
  <c r="F311" i="3"/>
  <c r="F310" i="3"/>
  <c r="F309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280" i="3" l="1"/>
  <c r="F74" i="3"/>
  <c r="F185" i="3"/>
  <c r="F302" i="3"/>
  <c r="F320" i="3"/>
  <c r="G303" i="3" l="1"/>
  <c r="O305" i="3"/>
  <c r="O188" i="3"/>
  <c r="G186" i="3"/>
  <c r="G75" i="3"/>
  <c r="O77" i="3"/>
  <c r="G321" i="3"/>
  <c r="O323" i="3"/>
  <c r="G281" i="3"/>
  <c r="O283" i="3"/>
  <c r="F22" i="3"/>
  <c r="F13" i="3"/>
  <c r="F19" i="3"/>
  <c r="F10" i="3"/>
  <c r="F16" i="3"/>
  <c r="F326" i="3"/>
  <c r="F187" i="3" s="1"/>
  <c r="G11" i="3" l="1"/>
  <c r="O12" i="3"/>
  <c r="G20" i="3"/>
  <c r="O21" i="3"/>
  <c r="G327" i="3"/>
  <c r="O328" i="3"/>
  <c r="G14" i="3"/>
  <c r="O15" i="3"/>
  <c r="G17" i="3"/>
  <c r="O18" i="3"/>
  <c r="G23" i="3"/>
  <c r="O24" i="3"/>
  <c r="F76" i="3"/>
  <c r="F25" i="3"/>
  <c r="F282" i="3"/>
  <c r="F304" i="3"/>
  <c r="F322" i="3"/>
  <c r="G26" i="3" l="1"/>
  <c r="O27" i="3"/>
  <c r="S399" i="1"/>
  <c r="H2" i="5" l="1"/>
  <c r="R102" i="3" l="1"/>
  <c r="I103" i="3"/>
  <c r="I102" i="3"/>
  <c r="I237" i="3"/>
  <c r="I236" i="3"/>
  <c r="I235" i="3"/>
  <c r="R237" i="3"/>
  <c r="R236" i="3"/>
  <c r="R235" i="3"/>
  <c r="R424" i="1"/>
  <c r="R413" i="1"/>
  <c r="R394" i="1"/>
  <c r="R386" i="1"/>
  <c r="R370" i="1"/>
  <c r="R358" i="1"/>
  <c r="R353" i="1"/>
  <c r="R355" i="1" s="1"/>
  <c r="R345" i="1"/>
  <c r="R331" i="1"/>
  <c r="R317" i="1"/>
  <c r="R306" i="1"/>
  <c r="R292" i="1"/>
  <c r="R282" i="1"/>
  <c r="R271" i="1"/>
  <c r="R262" i="1"/>
  <c r="R252" i="1"/>
  <c r="R241" i="1"/>
  <c r="R237" i="1"/>
  <c r="R226" i="1"/>
  <c r="R218" i="1"/>
  <c r="R215" i="1"/>
  <c r="R204" i="1"/>
  <c r="R192" i="1"/>
  <c r="R182" i="1"/>
  <c r="R168" i="1"/>
  <c r="R155" i="1"/>
  <c r="R140" i="1"/>
  <c r="R130" i="1"/>
  <c r="R120" i="1"/>
  <c r="R116" i="1"/>
  <c r="R105" i="1"/>
  <c r="R94" i="1"/>
  <c r="R85" i="1"/>
  <c r="R72" i="1"/>
  <c r="R65" i="1"/>
  <c r="R61" i="1"/>
  <c r="R53" i="1"/>
  <c r="R40" i="1"/>
  <c r="R26" i="1"/>
  <c r="R22" i="1"/>
  <c r="R11" i="1"/>
  <c r="R81" i="3" s="1"/>
  <c r="R89" i="1" l="1"/>
  <c r="R91" i="1" s="1"/>
  <c r="R103" i="1"/>
  <c r="R134" i="1"/>
  <c r="R287" i="1"/>
  <c r="R289" i="1" s="1"/>
  <c r="R326" i="1"/>
  <c r="R328" i="1" s="1"/>
  <c r="R418" i="1"/>
  <c r="R420" i="1" s="1"/>
  <c r="R407" i="1"/>
  <c r="R409" i="1" s="1"/>
  <c r="R128" i="1"/>
  <c r="R118" i="1"/>
  <c r="R348" i="1"/>
  <c r="R350" i="1" s="1"/>
  <c r="R360" i="1"/>
  <c r="R362" i="1" s="1"/>
  <c r="R163" i="1"/>
  <c r="R165" i="1" s="1"/>
  <c r="R177" i="1"/>
  <c r="R179" i="1" s="1"/>
  <c r="R235" i="1"/>
  <c r="R266" i="1"/>
  <c r="R268" i="1" s="1"/>
  <c r="R17" i="1"/>
  <c r="R19" i="1" s="1"/>
  <c r="R150" i="1"/>
  <c r="R152" i="1" s="1"/>
  <c r="R224" i="1"/>
  <c r="R63" i="1"/>
  <c r="R80" i="1"/>
  <c r="R82" i="1" s="1"/>
  <c r="R110" i="1"/>
  <c r="R206" i="1"/>
  <c r="R208" i="1" s="1"/>
  <c r="R246" i="1"/>
  <c r="R257" i="1"/>
  <c r="R259" i="1" s="1"/>
  <c r="R301" i="1"/>
  <c r="R303" i="1" s="1"/>
  <c r="R340" i="1"/>
  <c r="R342" i="1" s="1"/>
  <c r="R277" i="1"/>
  <c r="R279" i="1" s="1"/>
  <c r="R312" i="1"/>
  <c r="R314" i="1" s="1"/>
  <c r="R388" i="1"/>
  <c r="R390" i="1" s="1"/>
  <c r="R48" i="1"/>
  <c r="R50" i="1" s="1"/>
  <c r="R59" i="1"/>
  <c r="R190" i="1"/>
  <c r="R198" i="1"/>
  <c r="R239" i="1"/>
  <c r="R381" i="1"/>
  <c r="R383" i="1" s="1"/>
  <c r="R427" i="1"/>
  <c r="R429" i="1" s="1"/>
  <c r="R24" i="1"/>
  <c r="R34" i="1"/>
  <c r="R111" i="1" l="1"/>
  <c r="R113" i="1" s="1"/>
  <c r="R135" i="1"/>
  <c r="R137" i="1" s="1"/>
  <c r="R35" i="1"/>
  <c r="R37" i="1" s="1"/>
  <c r="R199" i="1"/>
  <c r="R201" i="1" s="1"/>
  <c r="R67" i="1"/>
  <c r="R69" i="1" s="1"/>
  <c r="R247" i="1"/>
  <c r="R249" i="1" s="1"/>
  <c r="L432" i="1"/>
  <c r="N36" i="1" l="1"/>
  <c r="R432" i="1"/>
  <c r="R434" i="1" s="1"/>
  <c r="L37" i="1" l="1"/>
  <c r="M36" i="1"/>
  <c r="N37" i="1"/>
  <c r="M432" i="1"/>
  <c r="M37" i="1" l="1"/>
  <c r="N434" i="1"/>
  <c r="O433" i="1"/>
  <c r="N433" i="1"/>
  <c r="M434" i="1" l="1"/>
  <c r="L434" i="1" l="1"/>
  <c r="M433" i="1"/>
  <c r="S417" i="1"/>
  <c r="S415" i="1"/>
  <c r="H2" i="7"/>
  <c r="J235" i="3" l="1"/>
  <c r="J236" i="3"/>
  <c r="J237" i="3"/>
  <c r="S406" i="1" l="1"/>
  <c r="S405" i="1"/>
  <c r="S404" i="1"/>
  <c r="S403" i="1"/>
  <c r="S402" i="1"/>
  <c r="S401" i="1"/>
  <c r="S400" i="1"/>
  <c r="J11" i="1" l="1"/>
  <c r="J12" i="1"/>
  <c r="J13" i="1"/>
  <c r="J15" i="1"/>
  <c r="J16" i="1"/>
  <c r="J22" i="1"/>
  <c r="J23" i="1"/>
  <c r="J26" i="1"/>
  <c r="J27" i="1"/>
  <c r="J29" i="1"/>
  <c r="J30" i="1"/>
  <c r="J31" i="1"/>
  <c r="J32" i="1"/>
  <c r="J33" i="1"/>
  <c r="J40" i="1"/>
  <c r="J41" i="1"/>
  <c r="J42" i="1"/>
  <c r="J43" i="1"/>
  <c r="J44" i="1"/>
  <c r="J45" i="1"/>
  <c r="J46" i="1"/>
  <c r="J47" i="1"/>
  <c r="J53" i="1"/>
  <c r="J54" i="1"/>
  <c r="J55" i="1"/>
  <c r="J56" i="1"/>
  <c r="J57" i="1"/>
  <c r="J58" i="1"/>
  <c r="J61" i="1"/>
  <c r="J62" i="1"/>
  <c r="J65" i="1"/>
  <c r="J66" i="1"/>
  <c r="J72" i="1"/>
  <c r="J74" i="1"/>
  <c r="J75" i="1"/>
  <c r="J76" i="1"/>
  <c r="J77" i="1"/>
  <c r="J78" i="1"/>
  <c r="J79" i="1"/>
  <c r="J85" i="1"/>
  <c r="J86" i="1"/>
  <c r="J87" i="1"/>
  <c r="J88" i="1"/>
  <c r="J94" i="1"/>
  <c r="J95" i="1"/>
  <c r="J96" i="1"/>
  <c r="J97" i="1"/>
  <c r="J98" i="1"/>
  <c r="J99" i="1"/>
  <c r="J100" i="1"/>
  <c r="J101" i="1"/>
  <c r="J102" i="1"/>
  <c r="J105" i="1"/>
  <c r="J106" i="1"/>
  <c r="J107" i="1"/>
  <c r="J108" i="1"/>
  <c r="J109" i="1"/>
  <c r="J116" i="1"/>
  <c r="J117" i="1"/>
  <c r="J120" i="1"/>
  <c r="J121" i="1"/>
  <c r="J122" i="1"/>
  <c r="J123" i="1"/>
  <c r="J124" i="1"/>
  <c r="J125" i="1"/>
  <c r="J126" i="1"/>
  <c r="J127" i="1"/>
  <c r="J130" i="1"/>
  <c r="J131" i="1"/>
  <c r="J132" i="1"/>
  <c r="J133" i="1"/>
  <c r="J140" i="1"/>
  <c r="J141" i="1"/>
  <c r="J142" i="1"/>
  <c r="J143" i="1"/>
  <c r="J144" i="1"/>
  <c r="J145" i="1"/>
  <c r="J146" i="1"/>
  <c r="J147" i="1"/>
  <c r="J148" i="1"/>
  <c r="J149" i="1"/>
  <c r="J155" i="1"/>
  <c r="J156" i="1"/>
  <c r="J157" i="1"/>
  <c r="J158" i="1"/>
  <c r="J159" i="1"/>
  <c r="J160" i="1"/>
  <c r="J161" i="1"/>
  <c r="J162" i="1"/>
  <c r="J168" i="1"/>
  <c r="J169" i="1"/>
  <c r="J170" i="1"/>
  <c r="J171" i="1"/>
  <c r="J172" i="1"/>
  <c r="J173" i="1"/>
  <c r="J174" i="1"/>
  <c r="J175" i="1"/>
  <c r="J176" i="1"/>
  <c r="J182" i="1"/>
  <c r="J183" i="1"/>
  <c r="J184" i="1"/>
  <c r="J185" i="1"/>
  <c r="J186" i="1"/>
  <c r="J187" i="1"/>
  <c r="J188" i="1"/>
  <c r="J189" i="1"/>
  <c r="J192" i="1"/>
  <c r="J193" i="1"/>
  <c r="J194" i="1"/>
  <c r="J195" i="1"/>
  <c r="J196" i="1"/>
  <c r="J197" i="1"/>
  <c r="J204" i="1"/>
  <c r="J205" i="1"/>
  <c r="J218" i="1"/>
  <c r="J226" i="1"/>
  <c r="J227" i="1"/>
  <c r="J228" i="1"/>
  <c r="J229" i="1"/>
  <c r="J230" i="1"/>
  <c r="J231" i="1"/>
  <c r="J232" i="1"/>
  <c r="J233" i="1"/>
  <c r="J234" i="1"/>
  <c r="J237" i="1"/>
  <c r="J238" i="1"/>
  <c r="J241" i="1"/>
  <c r="J243" i="1"/>
  <c r="J244" i="1"/>
  <c r="J245" i="1"/>
  <c r="J252" i="1"/>
  <c r="J253" i="1"/>
  <c r="J254" i="1"/>
  <c r="J255" i="1"/>
  <c r="J256" i="1"/>
  <c r="J262" i="1"/>
  <c r="J263" i="1"/>
  <c r="J264" i="1"/>
  <c r="J265" i="1"/>
  <c r="J271" i="1"/>
  <c r="J272" i="1"/>
  <c r="J273" i="1"/>
  <c r="J274" i="1"/>
  <c r="J275" i="1"/>
  <c r="J276" i="1"/>
  <c r="J282" i="1"/>
  <c r="J283" i="1"/>
  <c r="J284" i="1"/>
  <c r="J285" i="1"/>
  <c r="J286" i="1"/>
  <c r="J292" i="1"/>
  <c r="J293" i="1"/>
  <c r="J294" i="1"/>
  <c r="J295" i="1"/>
  <c r="J296" i="1"/>
  <c r="J297" i="1"/>
  <c r="J298" i="1"/>
  <c r="J299" i="1"/>
  <c r="J300" i="1"/>
  <c r="J306" i="1"/>
  <c r="J307" i="1"/>
  <c r="J308" i="1"/>
  <c r="J309" i="1"/>
  <c r="J310" i="1"/>
  <c r="J311" i="1"/>
  <c r="J317" i="1"/>
  <c r="J318" i="1"/>
  <c r="J319" i="1"/>
  <c r="J320" i="1"/>
  <c r="J321" i="1"/>
  <c r="J322" i="1"/>
  <c r="J323" i="1"/>
  <c r="J324" i="1"/>
  <c r="J325" i="1"/>
  <c r="J331" i="1"/>
  <c r="J332" i="1"/>
  <c r="J333" i="1"/>
  <c r="J334" i="1"/>
  <c r="J335" i="1"/>
  <c r="J336" i="1"/>
  <c r="J337" i="1"/>
  <c r="J338" i="1"/>
  <c r="J339" i="1"/>
  <c r="J345" i="1"/>
  <c r="J346" i="1"/>
  <c r="J347" i="1"/>
  <c r="J353" i="1"/>
  <c r="J358" i="1"/>
  <c r="J359" i="1"/>
  <c r="J365" i="1"/>
  <c r="S367" i="1" s="1"/>
  <c r="J370" i="1"/>
  <c r="J371" i="1"/>
  <c r="J372" i="1"/>
  <c r="J373" i="1"/>
  <c r="J374" i="1"/>
  <c r="J375" i="1"/>
  <c r="J376" i="1"/>
  <c r="J377" i="1"/>
  <c r="J378" i="1"/>
  <c r="J379" i="1"/>
  <c r="J380" i="1"/>
  <c r="J386" i="1"/>
  <c r="J387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13" i="1"/>
  <c r="J414" i="1"/>
  <c r="J415" i="1"/>
  <c r="J416" i="1"/>
  <c r="J417" i="1"/>
  <c r="J424" i="1"/>
  <c r="J425" i="1"/>
  <c r="J426" i="1"/>
  <c r="S426" i="1"/>
  <c r="S425" i="1"/>
  <c r="S424" i="1"/>
  <c r="S413" i="1"/>
  <c r="S418" i="1" s="1"/>
  <c r="S398" i="1"/>
  <c r="S396" i="1"/>
  <c r="S395" i="1"/>
  <c r="S394" i="1"/>
  <c r="S387" i="1"/>
  <c r="S386" i="1"/>
  <c r="S380" i="1"/>
  <c r="S379" i="1"/>
  <c r="S378" i="1"/>
  <c r="S377" i="1"/>
  <c r="S376" i="1"/>
  <c r="S375" i="1"/>
  <c r="S374" i="1"/>
  <c r="S373" i="1"/>
  <c r="S372" i="1"/>
  <c r="S371" i="1"/>
  <c r="S370" i="1"/>
  <c r="S359" i="1"/>
  <c r="S358" i="1"/>
  <c r="S353" i="1"/>
  <c r="S347" i="1"/>
  <c r="S346" i="1"/>
  <c r="S345" i="1"/>
  <c r="S339" i="1"/>
  <c r="S338" i="1"/>
  <c r="S334" i="1"/>
  <c r="S333" i="1"/>
  <c r="S332" i="1"/>
  <c r="S331" i="1"/>
  <c r="S325" i="1"/>
  <c r="S324" i="1"/>
  <c r="S323" i="1"/>
  <c r="S322" i="1"/>
  <c r="S321" i="1"/>
  <c r="S320" i="1"/>
  <c r="S319" i="1"/>
  <c r="S318" i="1"/>
  <c r="S317" i="1"/>
  <c r="S311" i="1"/>
  <c r="S310" i="1"/>
  <c r="S309" i="1"/>
  <c r="S308" i="1"/>
  <c r="S307" i="1"/>
  <c r="S306" i="1"/>
  <c r="S300" i="1"/>
  <c r="S299" i="1"/>
  <c r="S298" i="1"/>
  <c r="S297" i="1"/>
  <c r="S296" i="1"/>
  <c r="S295" i="1"/>
  <c r="S294" i="1"/>
  <c r="S293" i="1"/>
  <c r="S292" i="1"/>
  <c r="S286" i="1"/>
  <c r="S285" i="1"/>
  <c r="S284" i="1"/>
  <c r="S283" i="1"/>
  <c r="S282" i="1"/>
  <c r="S276" i="1"/>
  <c r="S275" i="1"/>
  <c r="S274" i="1"/>
  <c r="S273" i="1"/>
  <c r="S272" i="1"/>
  <c r="S271" i="1"/>
  <c r="S265" i="1"/>
  <c r="S264" i="1"/>
  <c r="S263" i="1"/>
  <c r="S262" i="1"/>
  <c r="S256" i="1"/>
  <c r="S255" i="1"/>
  <c r="S254" i="1"/>
  <c r="S253" i="1"/>
  <c r="S252" i="1"/>
  <c r="S245" i="1"/>
  <c r="S244" i="1"/>
  <c r="S243" i="1"/>
  <c r="S241" i="1"/>
  <c r="S238" i="1"/>
  <c r="S237" i="1"/>
  <c r="S234" i="1"/>
  <c r="S233" i="1"/>
  <c r="S232" i="1"/>
  <c r="S231" i="1"/>
  <c r="S230" i="1"/>
  <c r="S229" i="1"/>
  <c r="S228" i="1"/>
  <c r="S227" i="1"/>
  <c r="S226" i="1"/>
  <c r="S223" i="1"/>
  <c r="S222" i="1"/>
  <c r="S221" i="1"/>
  <c r="S220" i="1"/>
  <c r="S219" i="1"/>
  <c r="S218" i="1"/>
  <c r="S215" i="1"/>
  <c r="S205" i="1"/>
  <c r="S204" i="1"/>
  <c r="S197" i="1"/>
  <c r="S196" i="1"/>
  <c r="S195" i="1"/>
  <c r="S194" i="1"/>
  <c r="S193" i="1"/>
  <c r="S192" i="1"/>
  <c r="S189" i="1"/>
  <c r="S188" i="1"/>
  <c r="S187" i="1"/>
  <c r="S186" i="1"/>
  <c r="S185" i="1"/>
  <c r="S184" i="1"/>
  <c r="S183" i="1"/>
  <c r="S182" i="1"/>
  <c r="S176" i="1"/>
  <c r="S175" i="1"/>
  <c r="S174" i="1"/>
  <c r="S173" i="1"/>
  <c r="S172" i="1"/>
  <c r="S171" i="1"/>
  <c r="S170" i="1"/>
  <c r="S169" i="1"/>
  <c r="S168" i="1"/>
  <c r="S162" i="1"/>
  <c r="S161" i="1"/>
  <c r="S160" i="1"/>
  <c r="S159" i="1"/>
  <c r="S158" i="1"/>
  <c r="S157" i="1"/>
  <c r="S156" i="1"/>
  <c r="S155" i="1"/>
  <c r="S149" i="1"/>
  <c r="S148" i="1"/>
  <c r="S147" i="1"/>
  <c r="S146" i="1"/>
  <c r="S145" i="1"/>
  <c r="S144" i="1"/>
  <c r="S143" i="1"/>
  <c r="S142" i="1"/>
  <c r="S141" i="1"/>
  <c r="S140" i="1"/>
  <c r="S133" i="1"/>
  <c r="S132" i="1"/>
  <c r="S131" i="1"/>
  <c r="S130" i="1"/>
  <c r="S127" i="1"/>
  <c r="S126" i="1"/>
  <c r="S125" i="1"/>
  <c r="S124" i="1"/>
  <c r="S123" i="1"/>
  <c r="S122" i="1"/>
  <c r="S121" i="1"/>
  <c r="S120" i="1"/>
  <c r="S117" i="1"/>
  <c r="S116" i="1"/>
  <c r="S109" i="1"/>
  <c r="S108" i="1"/>
  <c r="S107" i="1"/>
  <c r="S106" i="1"/>
  <c r="S105" i="1"/>
  <c r="S102" i="1"/>
  <c r="S101" i="1"/>
  <c r="S100" i="1"/>
  <c r="S99" i="1"/>
  <c r="S98" i="1"/>
  <c r="S97" i="1"/>
  <c r="S96" i="1"/>
  <c r="S95" i="1"/>
  <c r="S94" i="1"/>
  <c r="S88" i="1"/>
  <c r="S87" i="1"/>
  <c r="S86" i="1"/>
  <c r="S85" i="1"/>
  <c r="S79" i="1"/>
  <c r="S78" i="1"/>
  <c r="S77" i="1"/>
  <c r="S76" i="1"/>
  <c r="S75" i="1"/>
  <c r="S74" i="1"/>
  <c r="S72" i="1"/>
  <c r="S66" i="1"/>
  <c r="S65" i="1"/>
  <c r="S62" i="1"/>
  <c r="S61" i="1"/>
  <c r="S58" i="1"/>
  <c r="S57" i="1"/>
  <c r="S56" i="1"/>
  <c r="S55" i="1"/>
  <c r="S54" i="1"/>
  <c r="S53" i="1"/>
  <c r="S47" i="1"/>
  <c r="S46" i="1"/>
  <c r="S45" i="1"/>
  <c r="S44" i="1"/>
  <c r="S43" i="1"/>
  <c r="S42" i="1"/>
  <c r="S41" i="1"/>
  <c r="S40" i="1"/>
  <c r="S33" i="1"/>
  <c r="S32" i="1"/>
  <c r="S31" i="1"/>
  <c r="S30" i="1"/>
  <c r="S29" i="1"/>
  <c r="S26" i="1"/>
  <c r="S23" i="1"/>
  <c r="S22" i="1"/>
  <c r="S16" i="1"/>
  <c r="S15" i="1"/>
  <c r="T15" i="1" s="1"/>
  <c r="S13" i="1"/>
  <c r="S12" i="1"/>
  <c r="S11" i="1"/>
  <c r="S397" i="1"/>
  <c r="J34" i="1" l="1"/>
  <c r="S355" i="1"/>
  <c r="J118" i="1"/>
  <c r="S388" i="1"/>
  <c r="S118" i="1"/>
  <c r="S24" i="1"/>
  <c r="S239" i="1"/>
  <c r="S34" i="1"/>
  <c r="S63" i="1"/>
  <c r="S80" i="1"/>
  <c r="S110" i="1"/>
  <c r="S206" i="1"/>
  <c r="S246" i="1"/>
  <c r="S257" i="1"/>
  <c r="S301" i="1"/>
  <c r="S340" i="1"/>
  <c r="S348" i="1"/>
  <c r="S360" i="1"/>
  <c r="S427" i="1"/>
  <c r="S266" i="1"/>
  <c r="S190" i="1"/>
  <c r="S381" i="1"/>
  <c r="S17" i="1"/>
  <c r="S163" i="1"/>
  <c r="S177" i="1"/>
  <c r="S235" i="1"/>
  <c r="S277" i="1"/>
  <c r="S312" i="1"/>
  <c r="S48" i="1"/>
  <c r="S59" i="1"/>
  <c r="S198" i="1"/>
  <c r="S89" i="1"/>
  <c r="S103" i="1"/>
  <c r="S128" i="1"/>
  <c r="S134" i="1"/>
  <c r="S150" i="1"/>
  <c r="S224" i="1"/>
  <c r="S287" i="1"/>
  <c r="S326" i="1"/>
  <c r="S407" i="1"/>
  <c r="J239" i="1"/>
  <c r="J381" i="1"/>
  <c r="J340" i="1"/>
  <c r="J301" i="1"/>
  <c r="J257" i="1"/>
  <c r="J246" i="1"/>
  <c r="J150" i="1"/>
  <c r="J134" i="1"/>
  <c r="J128" i="1"/>
  <c r="J103" i="1"/>
  <c r="J89" i="1"/>
  <c r="J427" i="1"/>
  <c r="J388" i="1"/>
  <c r="J326" i="1"/>
  <c r="J287" i="1"/>
  <c r="J224" i="1"/>
  <c r="J198" i="1"/>
  <c r="J190" i="1"/>
  <c r="J418" i="1"/>
  <c r="S420" i="1" s="1"/>
  <c r="J177" i="1"/>
  <c r="J163" i="1"/>
  <c r="J407" i="1"/>
  <c r="J360" i="1"/>
  <c r="J348" i="1"/>
  <c r="J312" i="1"/>
  <c r="J277" i="1"/>
  <c r="J266" i="1"/>
  <c r="J235" i="1"/>
  <c r="J206" i="1"/>
  <c r="J110" i="1"/>
  <c r="J80" i="1"/>
  <c r="J48" i="1"/>
  <c r="J59" i="1"/>
  <c r="J24" i="1"/>
  <c r="J63" i="1"/>
  <c r="J17" i="1"/>
  <c r="S383" i="1" l="1"/>
  <c r="S429" i="1"/>
  <c r="S303" i="1"/>
  <c r="S279" i="1"/>
  <c r="S19" i="1"/>
  <c r="S208" i="1"/>
  <c r="S390" i="1"/>
  <c r="S179" i="1"/>
  <c r="S50" i="1"/>
  <c r="S350" i="1"/>
  <c r="S409" i="1"/>
  <c r="S328" i="1"/>
  <c r="S314" i="1"/>
  <c r="S165" i="1"/>
  <c r="S268" i="1"/>
  <c r="S91" i="1"/>
  <c r="S342" i="1"/>
  <c r="S259" i="1"/>
  <c r="S82" i="1"/>
  <c r="S362" i="1"/>
  <c r="S289" i="1"/>
  <c r="S152" i="1"/>
  <c r="S67" i="1"/>
  <c r="S35" i="1"/>
  <c r="S199" i="1"/>
  <c r="S111" i="1"/>
  <c r="J135" i="1"/>
  <c r="J247" i="1"/>
  <c r="J199" i="1"/>
  <c r="J111" i="1"/>
  <c r="J35" i="1"/>
  <c r="J67" i="1"/>
  <c r="S201" i="1" l="1"/>
  <c r="S113" i="1"/>
  <c r="S69" i="1"/>
  <c r="S37" i="1"/>
  <c r="J432" i="1"/>
  <c r="S247" i="1"/>
  <c r="S249" i="1" s="1"/>
  <c r="S135" i="1"/>
  <c r="S137" i="1" s="1"/>
  <c r="S432" i="1" l="1"/>
  <c r="S434" i="1" s="1"/>
  <c r="S237" i="3" l="1"/>
  <c r="S236" i="3"/>
  <c r="S235" i="3"/>
  <c r="S103" i="3"/>
  <c r="S102" i="3"/>
  <c r="J103" i="3"/>
  <c r="J102" i="3"/>
  <c r="I2" i="5" l="1"/>
  <c r="E318" i="3" l="1"/>
  <c r="D318" i="3"/>
  <c r="E317" i="3"/>
  <c r="D317" i="3"/>
  <c r="E316" i="3"/>
  <c r="D316" i="3"/>
  <c r="E315" i="3"/>
  <c r="D315" i="3"/>
  <c r="E314" i="3"/>
  <c r="D314" i="3"/>
  <c r="E313" i="3"/>
  <c r="D313" i="3"/>
  <c r="E312" i="3"/>
  <c r="D312" i="3"/>
  <c r="E311" i="3"/>
  <c r="D311" i="3"/>
  <c r="E310" i="3"/>
  <c r="D310" i="3"/>
  <c r="E309" i="3"/>
  <c r="D309" i="3"/>
  <c r="E300" i="3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74" i="3" l="1"/>
  <c r="E280" i="3"/>
  <c r="E302" i="3"/>
  <c r="N305" i="3" s="1"/>
  <c r="D320" i="3"/>
  <c r="E320" i="3"/>
  <c r="E185" i="3"/>
  <c r="D74" i="3"/>
  <c r="M77" i="3" s="1"/>
  <c r="D185" i="3"/>
  <c r="D280" i="3"/>
  <c r="D302" i="3"/>
  <c r="M305" i="3" s="1"/>
  <c r="D16" i="3" l="1"/>
  <c r="M18" i="3" s="1"/>
  <c r="M283" i="3"/>
  <c r="F321" i="3"/>
  <c r="N323" i="3"/>
  <c r="F75" i="3"/>
  <c r="N77" i="3"/>
  <c r="D13" i="3"/>
  <c r="M15" i="3" s="1"/>
  <c r="M188" i="3"/>
  <c r="D22" i="3"/>
  <c r="M24" i="3" s="1"/>
  <c r="M323" i="3"/>
  <c r="E186" i="3"/>
  <c r="N188" i="3"/>
  <c r="F186" i="3"/>
  <c r="F281" i="3"/>
  <c r="N283" i="3"/>
  <c r="E10" i="3"/>
  <c r="E16" i="3"/>
  <c r="E19" i="3"/>
  <c r="F303" i="3"/>
  <c r="E303" i="3"/>
  <c r="D19" i="3"/>
  <c r="M21" i="3" s="1"/>
  <c r="E281" i="3"/>
  <c r="E75" i="3"/>
  <c r="E321" i="3"/>
  <c r="E22" i="3"/>
  <c r="E326" i="3"/>
  <c r="D326" i="3"/>
  <c r="M328" i="3" s="1"/>
  <c r="E13" i="3"/>
  <c r="D10" i="3"/>
  <c r="M12" i="3" s="1"/>
  <c r="F23" i="3" l="1"/>
  <c r="N24" i="3"/>
  <c r="F17" i="3"/>
  <c r="N18" i="3"/>
  <c r="F11" i="3"/>
  <c r="N12" i="3"/>
  <c r="F14" i="3"/>
  <c r="N15" i="3"/>
  <c r="F327" i="3"/>
  <c r="N328" i="3"/>
  <c r="F20" i="3"/>
  <c r="N21" i="3"/>
  <c r="E187" i="3"/>
  <c r="D187" i="3"/>
  <c r="E17" i="3"/>
  <c r="E20" i="3"/>
  <c r="D25" i="3"/>
  <c r="M27" i="3" s="1"/>
  <c r="E25" i="3"/>
  <c r="N27" i="3" s="1"/>
  <c r="E14" i="3"/>
  <c r="E327" i="3"/>
  <c r="E23" i="3"/>
  <c r="E11" i="3"/>
  <c r="D304" i="3"/>
  <c r="D282" i="3"/>
  <c r="D322" i="3"/>
  <c r="D76" i="3"/>
  <c r="E322" i="3"/>
  <c r="E76" i="3"/>
  <c r="E304" i="3"/>
  <c r="E282" i="3"/>
  <c r="K311" i="1"/>
  <c r="K310" i="1"/>
  <c r="K309" i="1"/>
  <c r="K308" i="1"/>
  <c r="K307" i="1"/>
  <c r="K306" i="1"/>
  <c r="K300" i="1"/>
  <c r="K299" i="1"/>
  <c r="K298" i="1"/>
  <c r="K297" i="1"/>
  <c r="K296" i="1"/>
  <c r="K295" i="1"/>
  <c r="K294" i="1"/>
  <c r="K293" i="1"/>
  <c r="K292" i="1"/>
  <c r="K286" i="1"/>
  <c r="K285" i="1"/>
  <c r="K284" i="1"/>
  <c r="K283" i="1"/>
  <c r="K282" i="1"/>
  <c r="K276" i="1"/>
  <c r="K275" i="1"/>
  <c r="K274" i="1"/>
  <c r="K273" i="1"/>
  <c r="K272" i="1"/>
  <c r="K271" i="1"/>
  <c r="E26" i="3" l="1"/>
  <c r="F26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C318" i="3"/>
  <c r="C317" i="3"/>
  <c r="C316" i="3"/>
  <c r="C315" i="3"/>
  <c r="C314" i="3"/>
  <c r="C313" i="3"/>
  <c r="C312" i="3"/>
  <c r="C311" i="3"/>
  <c r="C310" i="3"/>
  <c r="C309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320" i="3" l="1"/>
  <c r="D321" i="3" s="1"/>
  <c r="L74" i="3"/>
  <c r="M75" i="3" s="1"/>
  <c r="L185" i="3"/>
  <c r="L280" i="3"/>
  <c r="M281" i="3" s="1"/>
  <c r="L302" i="3"/>
  <c r="M303" i="3" s="1"/>
  <c r="C280" i="3"/>
  <c r="C302" i="3"/>
  <c r="D303" i="3" s="1"/>
  <c r="L320" i="3"/>
  <c r="M321" i="3" s="1"/>
  <c r="C74" i="3"/>
  <c r="C10" i="3" s="1"/>
  <c r="C185" i="3"/>
  <c r="L188" i="3" l="1"/>
  <c r="M186" i="3"/>
  <c r="D186" i="3"/>
  <c r="L10" i="3"/>
  <c r="M11" i="3" s="1"/>
  <c r="D11" i="3"/>
  <c r="D75" i="3"/>
  <c r="L19" i="3"/>
  <c r="M20" i="3" s="1"/>
  <c r="C13" i="3"/>
  <c r="D14" i="3" s="1"/>
  <c r="C16" i="3"/>
  <c r="D17" i="3" s="1"/>
  <c r="D281" i="3"/>
  <c r="L323" i="3"/>
  <c r="C22" i="3"/>
  <c r="D23" i="3" s="1"/>
  <c r="L16" i="3"/>
  <c r="M17" i="3" s="1"/>
  <c r="L22" i="3"/>
  <c r="M23" i="3" s="1"/>
  <c r="L326" i="3"/>
  <c r="M327" i="3" s="1"/>
  <c r="L283" i="3"/>
  <c r="L77" i="3"/>
  <c r="L13" i="3"/>
  <c r="M14" i="3" s="1"/>
  <c r="L305" i="3"/>
  <c r="C19" i="3"/>
  <c r="D20" i="3" s="1"/>
  <c r="C326" i="3"/>
  <c r="C187" i="3" s="1"/>
  <c r="L187" i="3" l="1"/>
  <c r="L12" i="3"/>
  <c r="L21" i="3"/>
  <c r="L304" i="3"/>
  <c r="C304" i="3"/>
  <c r="D327" i="3"/>
  <c r="L18" i="3"/>
  <c r="L25" i="3"/>
  <c r="M26" i="3" s="1"/>
  <c r="L24" i="3"/>
  <c r="L282" i="3"/>
  <c r="L322" i="3"/>
  <c r="L76" i="3"/>
  <c r="C25" i="3"/>
  <c r="D26" i="3" s="1"/>
  <c r="C322" i="3"/>
  <c r="L15" i="3"/>
  <c r="C76" i="3"/>
  <c r="L328" i="3"/>
  <c r="C282" i="3"/>
  <c r="L27" i="3" l="1"/>
  <c r="J238" i="3"/>
  <c r="T380" i="1" l="1"/>
  <c r="K265" i="1"/>
  <c r="T417" i="1" l="1"/>
  <c r="R105" i="3" l="1"/>
  <c r="R106" i="3"/>
  <c r="S316" i="3"/>
  <c r="R316" i="3"/>
  <c r="J316" i="3"/>
  <c r="I316" i="3"/>
  <c r="T47" i="1"/>
  <c r="K47" i="1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81" i="3"/>
  <c r="I82" i="3"/>
  <c r="I83" i="3"/>
  <c r="I84" i="3"/>
  <c r="I85" i="3"/>
  <c r="I86" i="3"/>
  <c r="I87" i="3"/>
  <c r="I88" i="3"/>
  <c r="I89" i="3"/>
  <c r="I90" i="3"/>
  <c r="I91" i="3"/>
  <c r="I92" i="3"/>
  <c r="K92" i="3" s="1"/>
  <c r="I93" i="3"/>
  <c r="I94" i="3"/>
  <c r="I95" i="3"/>
  <c r="I96" i="3"/>
  <c r="I97" i="3"/>
  <c r="I98" i="3"/>
  <c r="I99" i="3"/>
  <c r="I100" i="3"/>
  <c r="I101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K142" i="3" s="1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92" i="3"/>
  <c r="I193" i="3"/>
  <c r="I194" i="3"/>
  <c r="I195" i="3"/>
  <c r="I196" i="3"/>
  <c r="K196" i="3" s="1"/>
  <c r="I197" i="3"/>
  <c r="I198" i="3"/>
  <c r="I199" i="3"/>
  <c r="I200" i="3"/>
  <c r="I201" i="3"/>
  <c r="I202" i="3"/>
  <c r="I203" i="3"/>
  <c r="I204" i="3"/>
  <c r="I205" i="3"/>
  <c r="I206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9" i="3"/>
  <c r="I310" i="3"/>
  <c r="I311" i="3"/>
  <c r="I312" i="3"/>
  <c r="I313" i="3"/>
  <c r="I314" i="3"/>
  <c r="I315" i="3"/>
  <c r="I317" i="3"/>
  <c r="I318" i="3"/>
  <c r="K24" i="1"/>
  <c r="K34" i="1"/>
  <c r="K59" i="1"/>
  <c r="K63" i="1"/>
  <c r="K103" i="1"/>
  <c r="K110" i="1"/>
  <c r="K118" i="1"/>
  <c r="K128" i="1"/>
  <c r="K134" i="1"/>
  <c r="K190" i="1"/>
  <c r="K198" i="1"/>
  <c r="K224" i="1"/>
  <c r="K235" i="1"/>
  <c r="K239" i="1"/>
  <c r="K246" i="1"/>
  <c r="T63" i="1"/>
  <c r="T128" i="1"/>
  <c r="T150" i="1"/>
  <c r="T239" i="1"/>
  <c r="T277" i="1"/>
  <c r="T287" i="1"/>
  <c r="T301" i="1"/>
  <c r="T312" i="1"/>
  <c r="T381" i="1"/>
  <c r="T388" i="1"/>
  <c r="T407" i="1"/>
  <c r="T418" i="1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309" i="3"/>
  <c r="J310" i="3"/>
  <c r="J311" i="3"/>
  <c r="J312" i="3"/>
  <c r="J313" i="3"/>
  <c r="J314" i="3"/>
  <c r="J315" i="3"/>
  <c r="J317" i="3"/>
  <c r="J318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T365" i="1"/>
  <c r="K353" i="1"/>
  <c r="K213" i="1"/>
  <c r="R47" i="3"/>
  <c r="R48" i="3"/>
  <c r="R49" i="3"/>
  <c r="R57" i="3"/>
  <c r="R64" i="3"/>
  <c r="R65" i="3"/>
  <c r="T66" i="3"/>
  <c r="T68" i="3"/>
  <c r="R70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R86" i="3"/>
  <c r="R87" i="3"/>
  <c r="R88" i="3"/>
  <c r="R89" i="3"/>
  <c r="R90" i="3"/>
  <c r="R91" i="3"/>
  <c r="R92" i="3"/>
  <c r="T92" i="3" s="1"/>
  <c r="R93" i="3"/>
  <c r="R94" i="3"/>
  <c r="R95" i="3"/>
  <c r="R96" i="3"/>
  <c r="R97" i="3"/>
  <c r="S97" i="3"/>
  <c r="R98" i="3"/>
  <c r="R99" i="3"/>
  <c r="R100" i="3"/>
  <c r="R101" i="3"/>
  <c r="S101" i="3"/>
  <c r="R104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4" i="3"/>
  <c r="T124" i="3" s="1"/>
  <c r="R125" i="3"/>
  <c r="R126" i="3"/>
  <c r="S126" i="3"/>
  <c r="R127" i="3"/>
  <c r="R128" i="3"/>
  <c r="S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T142" i="3" s="1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T162" i="3" s="1"/>
  <c r="R163" i="3"/>
  <c r="R164" i="3"/>
  <c r="R165" i="3"/>
  <c r="R166" i="3"/>
  <c r="R167" i="3"/>
  <c r="R168" i="3"/>
  <c r="R169" i="3"/>
  <c r="R170" i="3"/>
  <c r="R171" i="3"/>
  <c r="R172" i="3"/>
  <c r="T172" i="3" s="1"/>
  <c r="R173" i="3"/>
  <c r="R174" i="3"/>
  <c r="R175" i="3"/>
  <c r="R176" i="3"/>
  <c r="R177" i="3"/>
  <c r="R178" i="3"/>
  <c r="R179" i="3"/>
  <c r="R180" i="3"/>
  <c r="R181" i="3"/>
  <c r="R182" i="3"/>
  <c r="R183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8" i="3"/>
  <c r="S99" i="3"/>
  <c r="S100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4" i="3"/>
  <c r="S125" i="3"/>
  <c r="S127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R192" i="3"/>
  <c r="R193" i="3"/>
  <c r="S193" i="3"/>
  <c r="R194" i="3"/>
  <c r="S194" i="3"/>
  <c r="R195" i="3"/>
  <c r="T195" i="3" s="1"/>
  <c r="R196" i="3"/>
  <c r="T196" i="3" s="1"/>
  <c r="R197" i="3"/>
  <c r="R198" i="3"/>
  <c r="S198" i="3"/>
  <c r="R199" i="3"/>
  <c r="R200" i="3"/>
  <c r="S200" i="3"/>
  <c r="R201" i="3"/>
  <c r="R202" i="3"/>
  <c r="S202" i="3"/>
  <c r="R203" i="3"/>
  <c r="R204" i="3"/>
  <c r="S204" i="3"/>
  <c r="R205" i="3"/>
  <c r="R206" i="3"/>
  <c r="S206" i="3"/>
  <c r="R208" i="3"/>
  <c r="R209" i="3"/>
  <c r="R210" i="3"/>
  <c r="T210" i="3" s="1"/>
  <c r="R211" i="3"/>
  <c r="R212" i="3"/>
  <c r="S212" i="3"/>
  <c r="R213" i="3"/>
  <c r="R214" i="3"/>
  <c r="R215" i="3"/>
  <c r="T215" i="3" s="1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S192" i="3"/>
  <c r="S195" i="3"/>
  <c r="S196" i="3"/>
  <c r="S197" i="3"/>
  <c r="S199" i="3"/>
  <c r="S201" i="3"/>
  <c r="S203" i="3"/>
  <c r="S205" i="3"/>
  <c r="S207" i="3"/>
  <c r="S208" i="3"/>
  <c r="S209" i="3"/>
  <c r="S210" i="3"/>
  <c r="S211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T234" i="3" s="1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T266" i="3" s="1"/>
  <c r="S267" i="3"/>
  <c r="S268" i="3"/>
  <c r="S269" i="3"/>
  <c r="S270" i="3"/>
  <c r="S271" i="3"/>
  <c r="S272" i="3"/>
  <c r="S273" i="3"/>
  <c r="S274" i="3"/>
  <c r="S275" i="3"/>
  <c r="S276" i="3"/>
  <c r="S277" i="3"/>
  <c r="S278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R309" i="3"/>
  <c r="R310" i="3"/>
  <c r="R311" i="3"/>
  <c r="R312" i="3"/>
  <c r="R313" i="3"/>
  <c r="R314" i="3"/>
  <c r="R315" i="3"/>
  <c r="R317" i="3"/>
  <c r="R318" i="3"/>
  <c r="S309" i="3"/>
  <c r="S310" i="3"/>
  <c r="S311" i="3"/>
  <c r="S312" i="3"/>
  <c r="S313" i="3"/>
  <c r="S314" i="3"/>
  <c r="S315" i="3"/>
  <c r="S317" i="3"/>
  <c r="S318" i="3"/>
  <c r="K102" i="3"/>
  <c r="T102" i="3"/>
  <c r="K103" i="3"/>
  <c r="T103" i="3"/>
  <c r="K235" i="3"/>
  <c r="T235" i="3"/>
  <c r="K236" i="3"/>
  <c r="T236" i="3"/>
  <c r="K237" i="3"/>
  <c r="T237" i="3"/>
  <c r="K11" i="1"/>
  <c r="T11" i="1"/>
  <c r="K12" i="1"/>
  <c r="T12" i="1"/>
  <c r="K13" i="1"/>
  <c r="T13" i="1"/>
  <c r="K14" i="1"/>
  <c r="T14" i="1"/>
  <c r="K15" i="1"/>
  <c r="K16" i="1"/>
  <c r="T16" i="1"/>
  <c r="T17" i="1"/>
  <c r="K22" i="1"/>
  <c r="T22" i="1"/>
  <c r="K23" i="1"/>
  <c r="T23" i="1"/>
  <c r="K26" i="1"/>
  <c r="T26" i="1"/>
  <c r="K27" i="1"/>
  <c r="T27" i="1"/>
  <c r="K28" i="1"/>
  <c r="T28" i="1"/>
  <c r="K29" i="1"/>
  <c r="T29" i="1"/>
  <c r="K30" i="1"/>
  <c r="T30" i="1"/>
  <c r="K31" i="1"/>
  <c r="T31" i="1"/>
  <c r="K32" i="1"/>
  <c r="T32" i="1"/>
  <c r="K33" i="1"/>
  <c r="T33" i="1"/>
  <c r="T34" i="1"/>
  <c r="K40" i="1"/>
  <c r="T40" i="1"/>
  <c r="K41" i="1"/>
  <c r="T41" i="1"/>
  <c r="K42" i="1"/>
  <c r="T42" i="1"/>
  <c r="K43" i="1"/>
  <c r="T43" i="1"/>
  <c r="K44" i="1"/>
  <c r="T44" i="1"/>
  <c r="K45" i="1"/>
  <c r="T45" i="1"/>
  <c r="K46" i="1"/>
  <c r="T46" i="1"/>
  <c r="T48" i="1"/>
  <c r="K53" i="1"/>
  <c r="T53" i="1"/>
  <c r="K54" i="1"/>
  <c r="T54" i="1"/>
  <c r="K55" i="1"/>
  <c r="T55" i="1"/>
  <c r="K56" i="1"/>
  <c r="T56" i="1"/>
  <c r="K57" i="1"/>
  <c r="T57" i="1"/>
  <c r="K58" i="1"/>
  <c r="T58" i="1"/>
  <c r="T59" i="1"/>
  <c r="K61" i="1"/>
  <c r="T61" i="1"/>
  <c r="K62" i="1"/>
  <c r="T62" i="1"/>
  <c r="K65" i="1"/>
  <c r="T65" i="1"/>
  <c r="K72" i="1"/>
  <c r="T72" i="1"/>
  <c r="K73" i="1"/>
  <c r="T73" i="1"/>
  <c r="K74" i="1"/>
  <c r="T74" i="1"/>
  <c r="K75" i="1"/>
  <c r="T75" i="1"/>
  <c r="K76" i="1"/>
  <c r="T76" i="1"/>
  <c r="K77" i="1"/>
  <c r="T77" i="1"/>
  <c r="K78" i="1"/>
  <c r="T78" i="1"/>
  <c r="K79" i="1"/>
  <c r="T79" i="1"/>
  <c r="T80" i="1"/>
  <c r="K85" i="1"/>
  <c r="T85" i="1"/>
  <c r="K86" i="1"/>
  <c r="T86" i="1"/>
  <c r="K87" i="1"/>
  <c r="T87" i="1"/>
  <c r="K88" i="1"/>
  <c r="T88" i="1"/>
  <c r="T89" i="1"/>
  <c r="K94" i="1"/>
  <c r="T94" i="1"/>
  <c r="K95" i="1"/>
  <c r="T95" i="1"/>
  <c r="K96" i="1"/>
  <c r="T96" i="1"/>
  <c r="K97" i="1"/>
  <c r="T97" i="1"/>
  <c r="K98" i="1"/>
  <c r="T98" i="1"/>
  <c r="K99" i="1"/>
  <c r="T99" i="1"/>
  <c r="K100" i="1"/>
  <c r="T100" i="1"/>
  <c r="K101" i="1"/>
  <c r="T101" i="1"/>
  <c r="K102" i="1"/>
  <c r="T102" i="1"/>
  <c r="T103" i="1"/>
  <c r="K105" i="1"/>
  <c r="T105" i="1"/>
  <c r="K106" i="1"/>
  <c r="T106" i="1"/>
  <c r="K107" i="1"/>
  <c r="T107" i="1"/>
  <c r="K108" i="1"/>
  <c r="T108" i="1"/>
  <c r="K109" i="1"/>
  <c r="T109" i="1"/>
  <c r="K116" i="1"/>
  <c r="T116" i="1"/>
  <c r="K117" i="1"/>
  <c r="T117" i="1"/>
  <c r="T118" i="1"/>
  <c r="K120" i="1"/>
  <c r="T120" i="1"/>
  <c r="K121" i="1"/>
  <c r="T121" i="1"/>
  <c r="K122" i="1"/>
  <c r="T122" i="1"/>
  <c r="K123" i="1"/>
  <c r="T123" i="1"/>
  <c r="K124" i="1"/>
  <c r="T124" i="1"/>
  <c r="K125" i="1"/>
  <c r="T125" i="1"/>
  <c r="K126" i="1"/>
  <c r="T126" i="1"/>
  <c r="K127" i="1"/>
  <c r="T127" i="1"/>
  <c r="K130" i="1"/>
  <c r="T130" i="1"/>
  <c r="K131" i="1"/>
  <c r="T131" i="1"/>
  <c r="K132" i="1"/>
  <c r="T132" i="1"/>
  <c r="K133" i="1"/>
  <c r="T133" i="1"/>
  <c r="K140" i="1"/>
  <c r="T140" i="1"/>
  <c r="K141" i="1"/>
  <c r="T141" i="1"/>
  <c r="K142" i="1"/>
  <c r="T142" i="1"/>
  <c r="K143" i="1"/>
  <c r="T143" i="1"/>
  <c r="K144" i="1"/>
  <c r="T144" i="1"/>
  <c r="K145" i="1"/>
  <c r="T145" i="1"/>
  <c r="K146" i="1"/>
  <c r="T146" i="1"/>
  <c r="K147" i="1"/>
  <c r="T147" i="1"/>
  <c r="K148" i="1"/>
  <c r="T148" i="1"/>
  <c r="K149" i="1"/>
  <c r="T149" i="1"/>
  <c r="K155" i="1"/>
  <c r="T155" i="1"/>
  <c r="K156" i="1"/>
  <c r="T156" i="1"/>
  <c r="K157" i="1"/>
  <c r="T157" i="1"/>
  <c r="K158" i="1"/>
  <c r="T158" i="1"/>
  <c r="K159" i="1"/>
  <c r="T159" i="1"/>
  <c r="K160" i="1"/>
  <c r="T160" i="1"/>
  <c r="K161" i="1"/>
  <c r="T161" i="1"/>
  <c r="K162" i="1"/>
  <c r="T162" i="1"/>
  <c r="T163" i="1"/>
  <c r="K168" i="1"/>
  <c r="T168" i="1"/>
  <c r="K169" i="1"/>
  <c r="T169" i="1"/>
  <c r="K170" i="1"/>
  <c r="T170" i="1"/>
  <c r="K171" i="1"/>
  <c r="T171" i="1"/>
  <c r="K172" i="1"/>
  <c r="T172" i="1"/>
  <c r="K173" i="1"/>
  <c r="T173" i="1"/>
  <c r="K174" i="1"/>
  <c r="T174" i="1"/>
  <c r="K175" i="1"/>
  <c r="T175" i="1"/>
  <c r="K176" i="1"/>
  <c r="T176" i="1"/>
  <c r="K182" i="1"/>
  <c r="T182" i="1"/>
  <c r="K183" i="1"/>
  <c r="T183" i="1"/>
  <c r="K184" i="1"/>
  <c r="T184" i="1"/>
  <c r="K185" i="1"/>
  <c r="T185" i="1"/>
  <c r="K186" i="1"/>
  <c r="T186" i="1"/>
  <c r="K187" i="1"/>
  <c r="T187" i="1"/>
  <c r="K188" i="1"/>
  <c r="T188" i="1"/>
  <c r="K189" i="1"/>
  <c r="T189" i="1"/>
  <c r="T190" i="1"/>
  <c r="K192" i="1"/>
  <c r="T192" i="1"/>
  <c r="K193" i="1"/>
  <c r="T193" i="1"/>
  <c r="K194" i="1"/>
  <c r="T194" i="1"/>
  <c r="K195" i="1"/>
  <c r="T195" i="1"/>
  <c r="K196" i="1"/>
  <c r="T196" i="1"/>
  <c r="K197" i="1"/>
  <c r="T197" i="1"/>
  <c r="K204" i="1"/>
  <c r="T204" i="1"/>
  <c r="K205" i="1"/>
  <c r="T205" i="1"/>
  <c r="T206" i="1"/>
  <c r="T213" i="1"/>
  <c r="K218" i="1"/>
  <c r="T218" i="1"/>
  <c r="K219" i="1"/>
  <c r="T219" i="1"/>
  <c r="K220" i="1"/>
  <c r="T220" i="1"/>
  <c r="K221" i="1"/>
  <c r="T221" i="1"/>
  <c r="K222" i="1"/>
  <c r="T222" i="1"/>
  <c r="K223" i="1"/>
  <c r="T223" i="1"/>
  <c r="T224" i="1"/>
  <c r="K226" i="1"/>
  <c r="T226" i="1"/>
  <c r="K227" i="1"/>
  <c r="T227" i="1"/>
  <c r="K228" i="1"/>
  <c r="T228" i="1"/>
  <c r="K229" i="1"/>
  <c r="T229" i="1"/>
  <c r="K230" i="1"/>
  <c r="T230" i="1"/>
  <c r="K231" i="1"/>
  <c r="T231" i="1"/>
  <c r="K232" i="1"/>
  <c r="T232" i="1"/>
  <c r="K233" i="1"/>
  <c r="T233" i="1"/>
  <c r="K234" i="1"/>
  <c r="T234" i="1"/>
  <c r="K237" i="1"/>
  <c r="T237" i="1"/>
  <c r="K238" i="1"/>
  <c r="T238" i="1"/>
  <c r="K241" i="1"/>
  <c r="T241" i="1"/>
  <c r="K242" i="1"/>
  <c r="T242" i="1"/>
  <c r="K243" i="1"/>
  <c r="T243" i="1"/>
  <c r="K244" i="1"/>
  <c r="T244" i="1"/>
  <c r="K245" i="1"/>
  <c r="T245" i="1"/>
  <c r="K252" i="1"/>
  <c r="T252" i="1"/>
  <c r="K253" i="1"/>
  <c r="T253" i="1"/>
  <c r="K254" i="1"/>
  <c r="T254" i="1"/>
  <c r="K255" i="1"/>
  <c r="T255" i="1"/>
  <c r="K256" i="1"/>
  <c r="T256" i="1"/>
  <c r="T257" i="1"/>
  <c r="K262" i="1"/>
  <c r="T262" i="1"/>
  <c r="K263" i="1"/>
  <c r="T263" i="1"/>
  <c r="K264" i="1"/>
  <c r="T264" i="1"/>
  <c r="T265" i="1"/>
  <c r="T266" i="1"/>
  <c r="T271" i="1"/>
  <c r="T272" i="1"/>
  <c r="T273" i="1"/>
  <c r="T274" i="1"/>
  <c r="T275" i="1"/>
  <c r="T276" i="1"/>
  <c r="T282" i="1"/>
  <c r="T283" i="1"/>
  <c r="T284" i="1"/>
  <c r="T285" i="1"/>
  <c r="T286" i="1"/>
  <c r="T292" i="1"/>
  <c r="T293" i="1"/>
  <c r="T294" i="1"/>
  <c r="T295" i="1"/>
  <c r="T296" i="1"/>
  <c r="T297" i="1"/>
  <c r="T298" i="1"/>
  <c r="T299" i="1"/>
  <c r="T300" i="1"/>
  <c r="T306" i="1"/>
  <c r="T307" i="1"/>
  <c r="T308" i="1"/>
  <c r="T309" i="1"/>
  <c r="T310" i="1"/>
  <c r="T311" i="1"/>
  <c r="K317" i="1"/>
  <c r="T317" i="1"/>
  <c r="K318" i="1"/>
  <c r="T318" i="1"/>
  <c r="K319" i="1"/>
  <c r="T319" i="1"/>
  <c r="K320" i="1"/>
  <c r="T320" i="1"/>
  <c r="K321" i="1"/>
  <c r="T321" i="1"/>
  <c r="K322" i="1"/>
  <c r="T322" i="1"/>
  <c r="K323" i="1"/>
  <c r="T323" i="1"/>
  <c r="K324" i="1"/>
  <c r="T324" i="1"/>
  <c r="K325" i="1"/>
  <c r="T325" i="1"/>
  <c r="T326" i="1"/>
  <c r="K331" i="1"/>
  <c r="T331" i="1"/>
  <c r="K332" i="1"/>
  <c r="T332" i="1"/>
  <c r="K333" i="1"/>
  <c r="T333" i="1"/>
  <c r="K334" i="1"/>
  <c r="T334" i="1"/>
  <c r="K335" i="1"/>
  <c r="T335" i="1"/>
  <c r="K336" i="1"/>
  <c r="T336" i="1"/>
  <c r="K337" i="1"/>
  <c r="T337" i="1"/>
  <c r="K338" i="1"/>
  <c r="T338" i="1"/>
  <c r="K339" i="1"/>
  <c r="T339" i="1"/>
  <c r="T340" i="1"/>
  <c r="K345" i="1"/>
  <c r="T345" i="1"/>
  <c r="K346" i="1"/>
  <c r="T346" i="1"/>
  <c r="K347" i="1"/>
  <c r="T347" i="1"/>
  <c r="T348" i="1"/>
  <c r="T353" i="1"/>
  <c r="K358" i="1"/>
  <c r="T358" i="1"/>
  <c r="K359" i="1"/>
  <c r="T359" i="1"/>
  <c r="T360" i="1"/>
  <c r="K365" i="1"/>
  <c r="K370" i="1"/>
  <c r="T370" i="1"/>
  <c r="K371" i="1"/>
  <c r="T371" i="1"/>
  <c r="K372" i="1"/>
  <c r="T372" i="1"/>
  <c r="K373" i="1"/>
  <c r="T373" i="1"/>
  <c r="K374" i="1"/>
  <c r="T374" i="1"/>
  <c r="K375" i="1"/>
  <c r="T375" i="1"/>
  <c r="K376" i="1"/>
  <c r="T376" i="1"/>
  <c r="K377" i="1"/>
  <c r="T377" i="1"/>
  <c r="K378" i="1"/>
  <c r="T378" i="1"/>
  <c r="K379" i="1"/>
  <c r="T379" i="1"/>
  <c r="K380" i="1"/>
  <c r="K386" i="1"/>
  <c r="T386" i="1"/>
  <c r="K387" i="1"/>
  <c r="T387" i="1"/>
  <c r="K394" i="1"/>
  <c r="T394" i="1"/>
  <c r="K395" i="1"/>
  <c r="T395" i="1"/>
  <c r="K396" i="1"/>
  <c r="T396" i="1"/>
  <c r="K397" i="1"/>
  <c r="T397" i="1"/>
  <c r="K398" i="1"/>
  <c r="T398" i="1"/>
  <c r="K399" i="1"/>
  <c r="T399" i="1"/>
  <c r="K400" i="1"/>
  <c r="T400" i="1"/>
  <c r="K401" i="1"/>
  <c r="T401" i="1"/>
  <c r="K402" i="1"/>
  <c r="T402" i="1"/>
  <c r="K403" i="1"/>
  <c r="T403" i="1"/>
  <c r="K404" i="1"/>
  <c r="T404" i="1"/>
  <c r="K405" i="1"/>
  <c r="T405" i="1"/>
  <c r="K406" i="1"/>
  <c r="T406" i="1"/>
  <c r="K413" i="1"/>
  <c r="T413" i="1"/>
  <c r="K414" i="1"/>
  <c r="T414" i="1"/>
  <c r="K415" i="1"/>
  <c r="T415" i="1"/>
  <c r="K416" i="1"/>
  <c r="T416" i="1"/>
  <c r="K417" i="1"/>
  <c r="K424" i="1"/>
  <c r="T424" i="1"/>
  <c r="K425" i="1"/>
  <c r="T425" i="1"/>
  <c r="K426" i="1"/>
  <c r="T426" i="1"/>
  <c r="T427" i="1"/>
  <c r="T235" i="1"/>
  <c r="T24" i="1"/>
  <c r="T177" i="1"/>
  <c r="T199" i="3" l="1"/>
  <c r="T91" i="3"/>
  <c r="T65" i="3"/>
  <c r="T84" i="3"/>
  <c r="T177" i="3"/>
  <c r="T165" i="3"/>
  <c r="T161" i="3"/>
  <c r="T171" i="3"/>
  <c r="T147" i="3"/>
  <c r="T139" i="3"/>
  <c r="T125" i="3"/>
  <c r="T181" i="3"/>
  <c r="T135" i="3"/>
  <c r="T71" i="3"/>
  <c r="K84" i="3"/>
  <c r="T179" i="3"/>
  <c r="T159" i="3"/>
  <c r="T293" i="3"/>
  <c r="T150" i="3"/>
  <c r="K210" i="3"/>
  <c r="T216" i="3"/>
  <c r="T214" i="3"/>
  <c r="T58" i="3"/>
  <c r="T48" i="3"/>
  <c r="T219" i="3"/>
  <c r="T59" i="3"/>
  <c r="T145" i="3"/>
  <c r="T155" i="3"/>
  <c r="T272" i="3"/>
  <c r="T112" i="3"/>
  <c r="T67" i="3"/>
  <c r="K340" i="1"/>
  <c r="T95" i="3"/>
  <c r="T157" i="3"/>
  <c r="K315" i="3"/>
  <c r="T149" i="3"/>
  <c r="T106" i="3"/>
  <c r="T223" i="3"/>
  <c r="K66" i="3"/>
  <c r="K407" i="1"/>
  <c r="T316" i="3"/>
  <c r="K150" i="3"/>
  <c r="K266" i="1"/>
  <c r="T64" i="3"/>
  <c r="T105" i="3"/>
  <c r="T56" i="3"/>
  <c r="T52" i="3"/>
  <c r="K299" i="3"/>
  <c r="K295" i="3"/>
  <c r="K291" i="3"/>
  <c r="K182" i="3"/>
  <c r="K388" i="1"/>
  <c r="K178" i="3"/>
  <c r="K174" i="3"/>
  <c r="K381" i="1"/>
  <c r="K175" i="3"/>
  <c r="T70" i="3"/>
  <c r="T183" i="3"/>
  <c r="T54" i="3"/>
  <c r="K418" i="1"/>
  <c r="K180" i="3"/>
  <c r="K176" i="3"/>
  <c r="K163" i="3"/>
  <c r="K318" i="3"/>
  <c r="K143" i="3"/>
  <c r="K125" i="3"/>
  <c r="K313" i="3"/>
  <c r="K309" i="3"/>
  <c r="K192" i="3"/>
  <c r="K257" i="1"/>
  <c r="K177" i="1"/>
  <c r="T225" i="3"/>
  <c r="K216" i="3"/>
  <c r="K183" i="3"/>
  <c r="K150" i="1"/>
  <c r="K348" i="1"/>
  <c r="K80" i="1"/>
  <c r="K163" i="1"/>
  <c r="K206" i="1"/>
  <c r="K287" i="1"/>
  <c r="K360" i="1"/>
  <c r="T180" i="3"/>
  <c r="T119" i="3"/>
  <c r="T110" i="3"/>
  <c r="K316" i="3"/>
  <c r="K427" i="1"/>
  <c r="K326" i="1"/>
  <c r="K312" i="1"/>
  <c r="K301" i="1"/>
  <c r="K277" i="1"/>
  <c r="K89" i="1"/>
  <c r="K48" i="1"/>
  <c r="K17" i="1"/>
  <c r="T211" i="3"/>
  <c r="T176" i="3"/>
  <c r="T50" i="3"/>
  <c r="T51" i="3"/>
  <c r="T232" i="3"/>
  <c r="K270" i="3"/>
  <c r="K250" i="3"/>
  <c r="K223" i="3"/>
  <c r="K209" i="3"/>
  <c r="T69" i="3"/>
  <c r="T268" i="3"/>
  <c r="T117" i="3"/>
  <c r="T93" i="3"/>
  <c r="K278" i="3"/>
  <c r="K262" i="3"/>
  <c r="K242" i="3"/>
  <c r="K211" i="3"/>
  <c r="K274" i="3"/>
  <c r="K266" i="3"/>
  <c r="K256" i="3"/>
  <c r="K246" i="3"/>
  <c r="K238" i="3"/>
  <c r="K231" i="3"/>
  <c r="K227" i="3"/>
  <c r="K217" i="3"/>
  <c r="K215" i="3"/>
  <c r="T114" i="3"/>
  <c r="K179" i="3"/>
  <c r="K171" i="3"/>
  <c r="K162" i="3"/>
  <c r="K133" i="3"/>
  <c r="K114" i="3"/>
  <c r="K70" i="3"/>
  <c r="K68" i="3"/>
  <c r="K64" i="3"/>
  <c r="K62" i="3"/>
  <c r="K60" i="3"/>
  <c r="K58" i="3"/>
  <c r="K56" i="3"/>
  <c r="K54" i="3"/>
  <c r="K52" i="3"/>
  <c r="K50" i="3"/>
  <c r="T251" i="3"/>
  <c r="T128" i="3"/>
  <c r="K201" i="3"/>
  <c r="K181" i="3"/>
  <c r="K177" i="3"/>
  <c r="K173" i="3"/>
  <c r="K167" i="3"/>
  <c r="K151" i="3"/>
  <c r="K147" i="3"/>
  <c r="K137" i="3"/>
  <c r="K129" i="3"/>
  <c r="K123" i="3"/>
  <c r="K100" i="3"/>
  <c r="K88" i="3"/>
  <c r="K82" i="3"/>
  <c r="T275" i="3"/>
  <c r="T241" i="3"/>
  <c r="T230" i="3"/>
  <c r="T228" i="3"/>
  <c r="T209" i="3"/>
  <c r="T294" i="3"/>
  <c r="T133" i="3"/>
  <c r="T131" i="3"/>
  <c r="T49" i="3"/>
  <c r="T200" i="3"/>
  <c r="R302" i="3"/>
  <c r="T100" i="3"/>
  <c r="T170" i="3"/>
  <c r="T164" i="3"/>
  <c r="T270" i="3"/>
  <c r="T146" i="3"/>
  <c r="T144" i="3"/>
  <c r="T140" i="3"/>
  <c r="T111" i="3"/>
  <c r="T244" i="3"/>
  <c r="T107" i="3"/>
  <c r="T202" i="3"/>
  <c r="T201" i="3"/>
  <c r="T86" i="3"/>
  <c r="T169" i="3"/>
  <c r="T277" i="3"/>
  <c r="T273" i="3"/>
  <c r="T143" i="3"/>
  <c r="T141" i="3"/>
  <c r="T137" i="3"/>
  <c r="T129" i="3"/>
  <c r="T108" i="3"/>
  <c r="T239" i="3"/>
  <c r="T224" i="3"/>
  <c r="T82" i="3"/>
  <c r="K208" i="3"/>
  <c r="K261" i="3"/>
  <c r="K253" i="3"/>
  <c r="K220" i="3"/>
  <c r="K218" i="3"/>
  <c r="K205" i="3"/>
  <c r="K203" i="3"/>
  <c r="K199" i="3"/>
  <c r="K197" i="3"/>
  <c r="K195" i="3"/>
  <c r="K193" i="3"/>
  <c r="K169" i="3"/>
  <c r="K165" i="3"/>
  <c r="K161" i="3"/>
  <c r="K159" i="3"/>
  <c r="K157" i="3"/>
  <c r="K155" i="3"/>
  <c r="K153" i="3"/>
  <c r="K149" i="3"/>
  <c r="K145" i="3"/>
  <c r="K141" i="3"/>
  <c r="K120" i="3"/>
  <c r="K118" i="3"/>
  <c r="K116" i="3"/>
  <c r="K112" i="3"/>
  <c r="K110" i="3"/>
  <c r="K108" i="3"/>
  <c r="K106" i="3"/>
  <c r="K104" i="3"/>
  <c r="K98" i="3"/>
  <c r="K96" i="3"/>
  <c r="K94" i="3"/>
  <c r="K90" i="3"/>
  <c r="K86" i="3"/>
  <c r="K297" i="3"/>
  <c r="K293" i="3"/>
  <c r="K289" i="3"/>
  <c r="K276" i="3"/>
  <c r="K272" i="3"/>
  <c r="K268" i="3"/>
  <c r="K264" i="3"/>
  <c r="K258" i="3"/>
  <c r="K254" i="3"/>
  <c r="K248" i="3"/>
  <c r="K244" i="3"/>
  <c r="K240" i="3"/>
  <c r="K233" i="3"/>
  <c r="K229" i="3"/>
  <c r="K225" i="3"/>
  <c r="K219" i="3"/>
  <c r="K213" i="3"/>
  <c r="K311" i="3"/>
  <c r="K83" i="3"/>
  <c r="K69" i="3"/>
  <c r="K65" i="3"/>
  <c r="K61" i="3"/>
  <c r="K57" i="3"/>
  <c r="K53" i="3"/>
  <c r="K51" i="3"/>
  <c r="K49" i="3"/>
  <c r="K260" i="3"/>
  <c r="K252" i="3"/>
  <c r="K221" i="3"/>
  <c r="K172" i="3"/>
  <c r="K168" i="3"/>
  <c r="K164" i="3"/>
  <c r="K146" i="3"/>
  <c r="K140" i="3"/>
  <c r="K136" i="3"/>
  <c r="K132" i="3"/>
  <c r="K128" i="3"/>
  <c r="K121" i="3"/>
  <c r="K117" i="3"/>
  <c r="K113" i="3"/>
  <c r="K109" i="3"/>
  <c r="K105" i="3"/>
  <c r="K99" i="3"/>
  <c r="K95" i="3"/>
  <c r="K93" i="3"/>
  <c r="K91" i="3"/>
  <c r="K89" i="3"/>
  <c r="K87" i="3"/>
  <c r="K85" i="3"/>
  <c r="K81" i="3"/>
  <c r="T152" i="3"/>
  <c r="T61" i="3"/>
  <c r="T243" i="3"/>
  <c r="T227" i="3"/>
  <c r="T173" i="3"/>
  <c r="T151" i="3"/>
  <c r="T126" i="3"/>
  <c r="T83" i="3"/>
  <c r="T311" i="3"/>
  <c r="T300" i="3"/>
  <c r="T174" i="3"/>
  <c r="T278" i="3"/>
  <c r="T166" i="3"/>
  <c r="T256" i="3"/>
  <c r="T254" i="3"/>
  <c r="T148" i="3"/>
  <c r="T130" i="3"/>
  <c r="T121" i="3"/>
  <c r="T115" i="3"/>
  <c r="T113" i="3"/>
  <c r="T63" i="3"/>
  <c r="T109" i="3"/>
  <c r="T233" i="3"/>
  <c r="T229" i="3"/>
  <c r="T217" i="3"/>
  <c r="T98" i="3"/>
  <c r="T85" i="3"/>
  <c r="T81" i="3"/>
  <c r="S74" i="3"/>
  <c r="S10" i="3" s="1"/>
  <c r="J320" i="3"/>
  <c r="J22" i="3" s="1"/>
  <c r="K72" i="3"/>
  <c r="K139" i="3"/>
  <c r="K135" i="3"/>
  <c r="K131" i="3"/>
  <c r="K127" i="3"/>
  <c r="T168" i="3"/>
  <c r="T134" i="3"/>
  <c r="T118" i="3"/>
  <c r="T212" i="3"/>
  <c r="T96" i="3"/>
  <c r="T203" i="3"/>
  <c r="T194" i="3"/>
  <c r="S280" i="3"/>
  <c r="S16" i="3" s="1"/>
  <c r="T205" i="3"/>
  <c r="T204" i="3"/>
  <c r="T89" i="3"/>
  <c r="T193" i="3"/>
  <c r="T318" i="3"/>
  <c r="T315" i="3"/>
  <c r="T313" i="3"/>
  <c r="T317" i="3"/>
  <c r="T314" i="3"/>
  <c r="T312" i="3"/>
  <c r="T226" i="3"/>
  <c r="T57" i="3"/>
  <c r="T55" i="3"/>
  <c r="T53" i="3"/>
  <c r="K206" i="3"/>
  <c r="K204" i="3"/>
  <c r="K202" i="3"/>
  <c r="K200" i="3"/>
  <c r="K198" i="3"/>
  <c r="K194" i="3"/>
  <c r="K160" i="3"/>
  <c r="K158" i="3"/>
  <c r="K156" i="3"/>
  <c r="K154" i="3"/>
  <c r="K152" i="3"/>
  <c r="K124" i="3"/>
  <c r="T310" i="3"/>
  <c r="T298" i="3"/>
  <c r="T296" i="3"/>
  <c r="T292" i="3"/>
  <c r="T290" i="3"/>
  <c r="T288" i="3"/>
  <c r="T299" i="3"/>
  <c r="T297" i="3"/>
  <c r="T295" i="3"/>
  <c r="T291" i="3"/>
  <c r="T289" i="3"/>
  <c r="T264" i="3"/>
  <c r="T262" i="3"/>
  <c r="T260" i="3"/>
  <c r="T258" i="3"/>
  <c r="T252" i="3"/>
  <c r="T250" i="3"/>
  <c r="T248" i="3"/>
  <c r="T246" i="3"/>
  <c r="T222" i="3"/>
  <c r="T220" i="3"/>
  <c r="T271" i="3"/>
  <c r="T269" i="3"/>
  <c r="T267" i="3"/>
  <c r="T265" i="3"/>
  <c r="T263" i="3"/>
  <c r="T261" i="3"/>
  <c r="T259" i="3"/>
  <c r="T257" i="3"/>
  <c r="T255" i="3"/>
  <c r="T253" i="3"/>
  <c r="T249" i="3"/>
  <c r="T247" i="3"/>
  <c r="T245" i="3"/>
  <c r="T231" i="3"/>
  <c r="T221" i="3"/>
  <c r="T218" i="3"/>
  <c r="T213" i="3"/>
  <c r="T208" i="3"/>
  <c r="T192" i="3"/>
  <c r="T182" i="3"/>
  <c r="T178" i="3"/>
  <c r="T160" i="3"/>
  <c r="T158" i="3"/>
  <c r="T156" i="3"/>
  <c r="T154" i="3"/>
  <c r="T138" i="3"/>
  <c r="T136" i="3"/>
  <c r="T132" i="3"/>
  <c r="T127" i="3"/>
  <c r="T104" i="3"/>
  <c r="T101" i="3"/>
  <c r="T99" i="3"/>
  <c r="T97" i="3"/>
  <c r="T88" i="3"/>
  <c r="T72" i="3"/>
  <c r="T60" i="3"/>
  <c r="K317" i="3"/>
  <c r="K314" i="3"/>
  <c r="K312" i="3"/>
  <c r="K277" i="3"/>
  <c r="K275" i="3"/>
  <c r="K273" i="3"/>
  <c r="K271" i="3"/>
  <c r="K269" i="3"/>
  <c r="K267" i="3"/>
  <c r="K265" i="3"/>
  <c r="K259" i="3"/>
  <c r="K257" i="3"/>
  <c r="K251" i="3"/>
  <c r="K249" i="3"/>
  <c r="K247" i="3"/>
  <c r="K245" i="3"/>
  <c r="K243" i="3"/>
  <c r="K241" i="3"/>
  <c r="K239" i="3"/>
  <c r="K234" i="3"/>
  <c r="K232" i="3"/>
  <c r="K230" i="3"/>
  <c r="K228" i="3"/>
  <c r="K226" i="3"/>
  <c r="K224" i="3"/>
  <c r="K222" i="3"/>
  <c r="K214" i="3"/>
  <c r="R320" i="3"/>
  <c r="T206" i="3"/>
  <c r="T198" i="3"/>
  <c r="T94" i="3"/>
  <c r="T90" i="3"/>
  <c r="T198" i="1"/>
  <c r="R207" i="3"/>
  <c r="T207" i="3" s="1"/>
  <c r="T66" i="1"/>
  <c r="T110" i="1"/>
  <c r="T134" i="1"/>
  <c r="T246" i="1"/>
  <c r="K66" i="1"/>
  <c r="I207" i="3"/>
  <c r="K207" i="3" s="1"/>
  <c r="T247" i="1"/>
  <c r="T120" i="3"/>
  <c r="T199" i="1"/>
  <c r="T111" i="1"/>
  <c r="T67" i="1"/>
  <c r="S185" i="3"/>
  <c r="S320" i="3"/>
  <c r="S22" i="3" s="1"/>
  <c r="T35" i="1"/>
  <c r="J74" i="3"/>
  <c r="J10" i="3" s="1"/>
  <c r="I74" i="3"/>
  <c r="K48" i="3"/>
  <c r="J280" i="3"/>
  <c r="J16" i="3" s="1"/>
  <c r="J185" i="3"/>
  <c r="R74" i="3"/>
  <c r="T47" i="3"/>
  <c r="K310" i="3"/>
  <c r="I320" i="3"/>
  <c r="K288" i="3"/>
  <c r="I302" i="3"/>
  <c r="T274" i="3"/>
  <c r="T240" i="3"/>
  <c r="J302" i="3"/>
  <c r="K300" i="3"/>
  <c r="K298" i="3"/>
  <c r="K296" i="3"/>
  <c r="K294" i="3"/>
  <c r="K292" i="3"/>
  <c r="K290" i="3"/>
  <c r="K263" i="3"/>
  <c r="K255" i="3"/>
  <c r="K212" i="3"/>
  <c r="K170" i="3"/>
  <c r="K166" i="3"/>
  <c r="K148" i="3"/>
  <c r="K144" i="3"/>
  <c r="K138" i="3"/>
  <c r="K134" i="3"/>
  <c r="K130" i="3"/>
  <c r="K126" i="3"/>
  <c r="K119" i="3"/>
  <c r="K115" i="3"/>
  <c r="K111" i="3"/>
  <c r="K107" i="3"/>
  <c r="K101" i="3"/>
  <c r="K97" i="3"/>
  <c r="I185" i="3"/>
  <c r="K71" i="3"/>
  <c r="K67" i="3"/>
  <c r="K63" i="3"/>
  <c r="K59" i="3"/>
  <c r="K55" i="3"/>
  <c r="K47" i="3"/>
  <c r="T276" i="3"/>
  <c r="T242" i="3"/>
  <c r="T238" i="3"/>
  <c r="T197" i="3"/>
  <c r="T175" i="3"/>
  <c r="R185" i="3"/>
  <c r="S302" i="3"/>
  <c r="T309" i="3"/>
  <c r="T167" i="3"/>
  <c r="T163" i="3"/>
  <c r="T153" i="3"/>
  <c r="T123" i="3"/>
  <c r="T116" i="3"/>
  <c r="T87" i="3"/>
  <c r="T62" i="3"/>
  <c r="S13" i="3" l="1"/>
  <c r="R188" i="3"/>
  <c r="J13" i="3"/>
  <c r="S188" i="3"/>
  <c r="R10" i="3"/>
  <c r="R19" i="3"/>
  <c r="R22" i="3"/>
  <c r="I10" i="3"/>
  <c r="K67" i="1"/>
  <c r="K35" i="1"/>
  <c r="K199" i="1"/>
  <c r="K111" i="1"/>
  <c r="R280" i="3"/>
  <c r="I280" i="3"/>
  <c r="K135" i="1"/>
  <c r="T432" i="1"/>
  <c r="K74" i="3"/>
  <c r="S12" i="3"/>
  <c r="K320" i="3"/>
  <c r="S323" i="3"/>
  <c r="S283" i="3"/>
  <c r="T135" i="1"/>
  <c r="R323" i="3"/>
  <c r="T320" i="3"/>
  <c r="S77" i="3"/>
  <c r="K247" i="1"/>
  <c r="S18" i="3"/>
  <c r="I13" i="3"/>
  <c r="K302" i="3"/>
  <c r="J19" i="3"/>
  <c r="I19" i="3"/>
  <c r="R305" i="3"/>
  <c r="I22" i="3"/>
  <c r="K185" i="3"/>
  <c r="S305" i="3"/>
  <c r="T302" i="3"/>
  <c r="S19" i="3"/>
  <c r="S25" i="3" s="1"/>
  <c r="R13" i="3"/>
  <c r="T185" i="3"/>
  <c r="R77" i="3"/>
  <c r="T74" i="3"/>
  <c r="S24" i="3"/>
  <c r="S326" i="3"/>
  <c r="S187" i="3" s="1"/>
  <c r="J326" i="3"/>
  <c r="J187" i="3" s="1"/>
  <c r="S15" i="3" l="1"/>
  <c r="T22" i="3"/>
  <c r="R16" i="3"/>
  <c r="T16" i="3" s="1"/>
  <c r="K10" i="3"/>
  <c r="I326" i="3"/>
  <c r="T280" i="3"/>
  <c r="R326" i="3"/>
  <c r="R187" i="3" s="1"/>
  <c r="K432" i="1"/>
  <c r="K280" i="3"/>
  <c r="I16" i="3"/>
  <c r="R283" i="3"/>
  <c r="J25" i="3"/>
  <c r="S27" i="3" s="1"/>
  <c r="J322" i="3"/>
  <c r="J76" i="3"/>
  <c r="J282" i="3"/>
  <c r="S328" i="3"/>
  <c r="S76" i="3"/>
  <c r="S282" i="3"/>
  <c r="S322" i="3"/>
  <c r="T13" i="3"/>
  <c r="R15" i="3"/>
  <c r="S21" i="3"/>
  <c r="T19" i="3"/>
  <c r="K19" i="3"/>
  <c r="R21" i="3"/>
  <c r="T10" i="3"/>
  <c r="R12" i="3"/>
  <c r="K22" i="3"/>
  <c r="R24" i="3"/>
  <c r="K13" i="3"/>
  <c r="S304" i="3"/>
  <c r="J304" i="3"/>
  <c r="I282" i="3" l="1"/>
  <c r="I187" i="3"/>
  <c r="R25" i="3"/>
  <c r="T326" i="3"/>
  <c r="I322" i="3"/>
  <c r="K326" i="3"/>
  <c r="I304" i="3"/>
  <c r="K16" i="3"/>
  <c r="I76" i="3"/>
  <c r="R304" i="3"/>
  <c r="R76" i="3"/>
  <c r="R282" i="3"/>
  <c r="R322" i="3"/>
  <c r="R328" i="3"/>
  <c r="I25" i="3"/>
  <c r="R18" i="3"/>
  <c r="T25" i="3" l="1"/>
  <c r="K25" i="3"/>
  <c r="R27" i="3"/>
</calcChain>
</file>

<file path=xl/sharedStrings.xml><?xml version="1.0" encoding="utf-8"?>
<sst xmlns="http://schemas.openxmlformats.org/spreadsheetml/2006/main" count="3032" uniqueCount="952">
  <si>
    <t>Roots &amp; Tubers - Manioc,  Etc.</t>
  </si>
  <si>
    <t>Subtotal - Vegetables Frozen/Dry</t>
  </si>
  <si>
    <t>TOTAL CHAPTER 7</t>
  </si>
  <si>
    <t>CHAPTER 8 - EDIBLE FRUIT &amp; NUTS; PEEL OF CITRUS FRUIT OR MELONS</t>
  </si>
  <si>
    <t>0801</t>
  </si>
  <si>
    <t xml:space="preserve">Coconuts, Brazil Nuts &amp; Cashew </t>
  </si>
  <si>
    <t>0802</t>
  </si>
  <si>
    <t>Other Nuts</t>
  </si>
  <si>
    <t>Subtotal - Nuts</t>
  </si>
  <si>
    <t>0803</t>
  </si>
  <si>
    <t>0804</t>
  </si>
  <si>
    <t>Dates, Figs, Pineapple,Etc.</t>
  </si>
  <si>
    <t>0805</t>
  </si>
  <si>
    <t>Citrus Fruit, Fresh/Dried</t>
  </si>
  <si>
    <t>0806</t>
  </si>
  <si>
    <t>Grapes, Fresh/Dried</t>
  </si>
  <si>
    <t>0807</t>
  </si>
  <si>
    <t>Melons &amp; Papayas</t>
  </si>
  <si>
    <t>0808</t>
  </si>
  <si>
    <t>Apples, Pears &amp; Quinces, Fresh</t>
  </si>
  <si>
    <t>0809</t>
  </si>
  <si>
    <t xml:space="preserve">Cherries, Peaches, Apricots, Etc. </t>
  </si>
  <si>
    <t>0810</t>
  </si>
  <si>
    <t>Other Fruit, Fresh</t>
  </si>
  <si>
    <t>Subtotal - Fresh Fruit</t>
  </si>
  <si>
    <t>0811</t>
  </si>
  <si>
    <t>Fruits &amp; Nuts, Processed</t>
  </si>
  <si>
    <t>0812</t>
  </si>
  <si>
    <t>Fruits &amp; Nuts, Preserved</t>
  </si>
  <si>
    <t>0813</t>
  </si>
  <si>
    <t>Dried Fruits</t>
  </si>
  <si>
    <t>0814</t>
  </si>
  <si>
    <t>Peel of Fruits &amp; Melons</t>
  </si>
  <si>
    <t>Subtotal - Fruits &amp; Nuts</t>
  </si>
  <si>
    <t>TOTAL CHAPTER 8</t>
  </si>
  <si>
    <t>CHAPTER 9 - COFFEE, TEA, MATE AND SPICES</t>
  </si>
  <si>
    <t>0901</t>
  </si>
  <si>
    <t>Coffee</t>
  </si>
  <si>
    <t>0902</t>
  </si>
  <si>
    <t>Tea</t>
  </si>
  <si>
    <t>0903</t>
  </si>
  <si>
    <t>Mate</t>
  </si>
  <si>
    <t>0904</t>
  </si>
  <si>
    <t>Dried Pepper</t>
  </si>
  <si>
    <t>0905</t>
  </si>
  <si>
    <t>Vanilla</t>
  </si>
  <si>
    <t>0906</t>
  </si>
  <si>
    <t>0907</t>
  </si>
  <si>
    <t>Cloves</t>
  </si>
  <si>
    <t>0908</t>
  </si>
  <si>
    <t>Nutmeg, Mace &amp; Cardamons</t>
  </si>
  <si>
    <t>0909</t>
  </si>
  <si>
    <t>Anise, Badian, Fennel, Coriander</t>
  </si>
  <si>
    <t>0910</t>
  </si>
  <si>
    <t>Ginger, Saffron, Turmeric,Thyme</t>
  </si>
  <si>
    <t>TOTAL CHAPTER 9</t>
  </si>
  <si>
    <t>CHAPTER 10 - CEREALS</t>
  </si>
  <si>
    <t>1001</t>
  </si>
  <si>
    <t>Wheat &amp; Meslin</t>
  </si>
  <si>
    <t>1002</t>
  </si>
  <si>
    <t>Rye</t>
  </si>
  <si>
    <t>1003</t>
  </si>
  <si>
    <t>Barley</t>
  </si>
  <si>
    <t>1004</t>
  </si>
  <si>
    <t>Oats</t>
  </si>
  <si>
    <t>1005</t>
  </si>
  <si>
    <t>Maize</t>
  </si>
  <si>
    <t>1006</t>
  </si>
  <si>
    <t>Rice</t>
  </si>
  <si>
    <t>1007</t>
  </si>
  <si>
    <t>Grain Sorghum</t>
  </si>
  <si>
    <t>1008</t>
  </si>
  <si>
    <t>Buckwheat, Millet, Other Cereals</t>
  </si>
  <si>
    <t>TOTAL CHAPTER 10</t>
  </si>
  <si>
    <t>CHAPTER 11 - PRODUCTS OF THE MILLING INDUSTRY; MALT; STARCHES; INULIN; WHEAT GLUTEN</t>
  </si>
  <si>
    <t>1101</t>
  </si>
  <si>
    <t>Wheat or Meslin Flour</t>
  </si>
  <si>
    <t>1102</t>
  </si>
  <si>
    <t>Other Cereal Flours</t>
  </si>
  <si>
    <t>1103</t>
  </si>
  <si>
    <t>Cereal Groats, Meal &amp; Pellets</t>
  </si>
  <si>
    <t>1104</t>
  </si>
  <si>
    <t>Cereal Grains (Hulled/Rolled)</t>
  </si>
  <si>
    <t>1105</t>
  </si>
  <si>
    <t>Potato Flour/Meal/Pellets</t>
  </si>
  <si>
    <t>1106</t>
  </si>
  <si>
    <t>Casein</t>
    <phoneticPr fontId="0" type="noConversion"/>
  </si>
  <si>
    <t>Sorbitol</t>
    <phoneticPr fontId="0" type="noConversion"/>
  </si>
  <si>
    <t>CHAPTER 35 - ALBUMINOIDAL SUBSTANCES, MODIFIED STARCHES, GLUES,</t>
    <phoneticPr fontId="0" type="noConversion"/>
  </si>
  <si>
    <t>Dextrins</t>
    <phoneticPr fontId="0" type="noConversion"/>
  </si>
  <si>
    <t>CHAPTER 38 - MISCELLANEOUS CHEMICAL PRODUCTS</t>
    <phoneticPr fontId="0" type="noConversion"/>
  </si>
  <si>
    <t>TOTAL CHAPTER 35</t>
    <phoneticPr fontId="0" type="noConversion"/>
  </si>
  <si>
    <t>Casein</t>
    <phoneticPr fontId="0" type="noConversion"/>
  </si>
  <si>
    <t>Sorbitol</t>
    <phoneticPr fontId="0" type="noConversion"/>
  </si>
  <si>
    <t>Fats &amp; Oils of Fish &amp; Marine Mammals</t>
  </si>
  <si>
    <t>Flour/Meal of Dried Luguminous</t>
  </si>
  <si>
    <t>1107</t>
  </si>
  <si>
    <t>Malt, whether or not Roasted</t>
  </si>
  <si>
    <t>1108</t>
  </si>
  <si>
    <t>Starches</t>
  </si>
  <si>
    <t>1109</t>
  </si>
  <si>
    <t>Wheat Gluten</t>
  </si>
  <si>
    <t>TOTAL CHAPTER 11</t>
  </si>
  <si>
    <t>1201</t>
  </si>
  <si>
    <t>Soybeans</t>
  </si>
  <si>
    <t>1202</t>
  </si>
  <si>
    <t>Groundnuts/Peanuts</t>
  </si>
  <si>
    <t>1203</t>
  </si>
  <si>
    <t>Copra</t>
  </si>
  <si>
    <t>1204</t>
  </si>
  <si>
    <t>Linseed</t>
  </si>
  <si>
    <t>1205</t>
  </si>
  <si>
    <t>Rape or Colza Seeds</t>
  </si>
  <si>
    <t>1206</t>
  </si>
  <si>
    <t>Sunflowerseeds</t>
  </si>
  <si>
    <t>1207</t>
  </si>
  <si>
    <t>Other Oilseeds</t>
  </si>
  <si>
    <t>1208</t>
  </si>
  <si>
    <t>Flours/Meals of Oilseeds</t>
  </si>
  <si>
    <t>Subtotal - Oilseeds &amp; Products</t>
  </si>
  <si>
    <t>1209</t>
  </si>
  <si>
    <t xml:space="preserve">Seeds, Fruit &amp; Spores </t>
  </si>
  <si>
    <t>1210</t>
  </si>
  <si>
    <t>Hop Cones</t>
  </si>
  <si>
    <t>1211</t>
  </si>
  <si>
    <t>Ginseng, Liquorice, Etc.</t>
  </si>
  <si>
    <t>1212</t>
  </si>
  <si>
    <t>Locust Beans, Seaweed, Sugar</t>
  </si>
  <si>
    <t>1213</t>
  </si>
  <si>
    <t>Cereal Straw/Husks</t>
  </si>
  <si>
    <t>1214</t>
  </si>
  <si>
    <t>Hay and Fodder</t>
  </si>
  <si>
    <t>Subtotal</t>
  </si>
  <si>
    <t>TOTAL CHAPTER 12</t>
  </si>
  <si>
    <t>CHAPTER 13 - LACS, GUMS, RESINS &amp; OTHER VEGETABLE SAPS AND EXTRACTS</t>
  </si>
  <si>
    <t>1301</t>
  </si>
  <si>
    <t>1302</t>
  </si>
  <si>
    <t>Vegetable Saps &amp; Extracts</t>
  </si>
  <si>
    <t>TOTAL CHAPTER 13</t>
  </si>
  <si>
    <t xml:space="preserve">CHAPTER 14 - VEGETABLE PLAITING </t>
  </si>
  <si>
    <t>CHAPTER 15 - ANIMAL OR VEGETABLE FATS &amp; OILS &amp; THEIR CLEAVAGE PRODUCTS; PREPARED EDIBLE FATS; ANIMAL OR VEG. WAXES</t>
  </si>
  <si>
    <t>1501</t>
  </si>
  <si>
    <t>Lard</t>
  </si>
  <si>
    <t>1502</t>
  </si>
  <si>
    <t>Fats of Bovine, Ovine (Tallow)</t>
  </si>
  <si>
    <t>1503</t>
  </si>
  <si>
    <t>Lard Stearin/oil, Tallow oil, Etc.</t>
  </si>
  <si>
    <t>1504</t>
  </si>
  <si>
    <t xml:space="preserve">Fats &amp; Oils of Fish &amp; Marine </t>
  </si>
  <si>
    <t>1505</t>
  </si>
  <si>
    <t>Wool Grease</t>
  </si>
  <si>
    <t>1506</t>
  </si>
  <si>
    <t>Other Animal Fats &amp; Oils</t>
  </si>
  <si>
    <t>Subtotal - Animal Fats &amp; Oils</t>
  </si>
  <si>
    <t>1507</t>
  </si>
  <si>
    <t>Soybean Oil</t>
  </si>
  <si>
    <t>1508</t>
  </si>
  <si>
    <t>Groundnut/Peanut Oil</t>
  </si>
  <si>
    <t>1509</t>
  </si>
  <si>
    <t>Olive Oil</t>
  </si>
  <si>
    <t>1510</t>
  </si>
  <si>
    <t>Other Olive Oils</t>
  </si>
  <si>
    <t>1511</t>
  </si>
  <si>
    <t>Palm Oil</t>
  </si>
  <si>
    <t>1512</t>
  </si>
  <si>
    <t>Sunflower, Safflower  Oil</t>
  </si>
  <si>
    <t>1513</t>
  </si>
  <si>
    <t>Coconut, Palm Kernel  Oil</t>
  </si>
  <si>
    <t>1514</t>
  </si>
  <si>
    <t>Rape, Colza or Mustard Oil</t>
  </si>
  <si>
    <t>1515</t>
  </si>
  <si>
    <t xml:space="preserve">Other Vegetable Oils (Maize) </t>
  </si>
  <si>
    <t>1516</t>
  </si>
  <si>
    <t>1517</t>
  </si>
  <si>
    <t>Margarine, Shortening</t>
  </si>
  <si>
    <t>1518</t>
  </si>
  <si>
    <t>Fats &amp; Oils Chemically Modified</t>
  </si>
  <si>
    <t>1519</t>
  </si>
  <si>
    <t>Industrial Fatty Acids</t>
  </si>
  <si>
    <t>1520</t>
  </si>
  <si>
    <t>Glycerol</t>
  </si>
  <si>
    <t>1521</t>
  </si>
  <si>
    <t>Waxes</t>
  </si>
  <si>
    <t>1522</t>
  </si>
  <si>
    <t>Degras</t>
  </si>
  <si>
    <t>Subtotal - Industrial Fats, Oils</t>
  </si>
  <si>
    <t>TOTAL CHAPTER 15</t>
  </si>
  <si>
    <t>CHAPTER 16 - PREPARATIONS OF MEAT, OF FISH OR OF CRUSTACEANS, MOLLUSCS OR OTHER AQUATIC INVERTEBRATES</t>
  </si>
  <si>
    <t>1601</t>
  </si>
  <si>
    <t>Sausages &amp; Similar Products</t>
  </si>
  <si>
    <t>1602</t>
  </si>
  <si>
    <t>Other Prepared/Preserved Meat</t>
  </si>
  <si>
    <t>1603</t>
  </si>
  <si>
    <t>Extracts/Juices of Meats,Fish,Etc.</t>
  </si>
  <si>
    <t>1604</t>
  </si>
  <si>
    <t>Prepared/Preserved Fish</t>
  </si>
  <si>
    <t>1605</t>
  </si>
  <si>
    <t>Prepared/Preserved Crustaceans</t>
  </si>
  <si>
    <t>TOTAL CHAPTER 16</t>
  </si>
  <si>
    <t>CHAPTER 17 - SUGARS AND SUGAR CONFECTIONERY</t>
  </si>
  <si>
    <t>1701</t>
  </si>
  <si>
    <t>Cane or Beet Sugar</t>
  </si>
  <si>
    <t>1702</t>
  </si>
  <si>
    <t>Other Sugar Products</t>
  </si>
  <si>
    <t>1703</t>
  </si>
  <si>
    <t>Molasses</t>
  </si>
  <si>
    <t>1704</t>
  </si>
  <si>
    <t>Sugar Confectionery</t>
  </si>
  <si>
    <t>TOTAL CHAPTER 17</t>
  </si>
  <si>
    <t>CHAPTER 18 - COCOA &amp; COCOA PREPARATIONS</t>
  </si>
  <si>
    <t>1801</t>
  </si>
  <si>
    <t>Cocoa Beans</t>
  </si>
  <si>
    <t>1802</t>
  </si>
  <si>
    <t>Cocoa Shells, Husks, Skins</t>
  </si>
  <si>
    <t>1803</t>
  </si>
  <si>
    <t>Cocoa Paste</t>
  </si>
  <si>
    <t>1804</t>
  </si>
  <si>
    <t>Cocoa Butter, Fat &amp; Oil</t>
  </si>
  <si>
    <t>1805</t>
  </si>
  <si>
    <t>Cocoa Powder (No sugar added)</t>
  </si>
  <si>
    <t>1806</t>
  </si>
  <si>
    <t xml:space="preserve">Chocolate &amp; Food Preparations </t>
  </si>
  <si>
    <t>TOTAL CHAPTER 18</t>
  </si>
  <si>
    <t>CHAPTER 19 - PREPARATIONS OF CEREALS, FLOUR, STARCH, OR MILK; PASTRYCOOKS PRODUCTS</t>
  </si>
  <si>
    <t>1901</t>
  </si>
  <si>
    <t>Malt</t>
  </si>
  <si>
    <t>1902</t>
  </si>
  <si>
    <t>Pasta</t>
  </si>
  <si>
    <t>1903</t>
  </si>
  <si>
    <t>Tapioca</t>
  </si>
  <si>
    <t>1904</t>
  </si>
  <si>
    <t>Prepared Foods - Roasted</t>
  </si>
  <si>
    <t>1905</t>
  </si>
  <si>
    <t>Bread, Pastry, Cakes,  Etc.</t>
  </si>
  <si>
    <t>TOTAL CHAPTER 19</t>
  </si>
  <si>
    <t>CHAPTER 20 - PREPARATIONS OF VEGETABLES, FRUIT, NUTS OR OTHER PARTS OF PLANTS</t>
  </si>
  <si>
    <t>Vegetables/Fruits/Nuts in Vinegar</t>
  </si>
  <si>
    <t>Tomatoes, Prepared/Preserved</t>
  </si>
  <si>
    <t>2003</t>
  </si>
  <si>
    <t>Mushrooms &amp; Truffles</t>
  </si>
  <si>
    <t>2004</t>
  </si>
  <si>
    <t>Other Vegetables, Prepared</t>
  </si>
  <si>
    <t>2005</t>
  </si>
  <si>
    <t>Other Vegetables, Prepared/Frzn</t>
  </si>
  <si>
    <t>2006</t>
  </si>
  <si>
    <t xml:space="preserve">Fruits/Nuts/Peel Preserved </t>
  </si>
  <si>
    <t>2007</t>
  </si>
  <si>
    <t>Jams, Jelliesm Marmalades</t>
  </si>
  <si>
    <t>2008</t>
  </si>
  <si>
    <t>Other Preserved Fruits &amp; Nuts</t>
  </si>
  <si>
    <t>2009</t>
  </si>
  <si>
    <t>Fruit Juices</t>
  </si>
  <si>
    <t>TOTAL CHAPTER 20</t>
  </si>
  <si>
    <t>CHAPTER 21 - MISCELLANEOUS EDIBLE PREPARATIONS</t>
  </si>
  <si>
    <t>2101</t>
  </si>
  <si>
    <t>Extracts and Essences</t>
  </si>
  <si>
    <t>2102</t>
  </si>
  <si>
    <t>Yeasts</t>
  </si>
  <si>
    <t>2103</t>
  </si>
  <si>
    <t xml:space="preserve">Sauces &amp; Preparations </t>
  </si>
  <si>
    <t>2104</t>
  </si>
  <si>
    <t xml:space="preserve">Soups &amp; Broths </t>
  </si>
  <si>
    <t>2105</t>
  </si>
  <si>
    <t>Ice Cream &amp; Other Edible Ice</t>
  </si>
  <si>
    <t>2106</t>
  </si>
  <si>
    <t xml:space="preserve">Food Preparations Not Elsewhere </t>
  </si>
  <si>
    <t>TOTAL CHAPTER 21</t>
  </si>
  <si>
    <t>CHAPTER 22 - BEVERAGES, SPIRITS AND VINEGAR</t>
  </si>
  <si>
    <t>2201</t>
  </si>
  <si>
    <t>Mineral Waters</t>
  </si>
  <si>
    <t>2202</t>
  </si>
  <si>
    <t>Mineral Water, Flavored</t>
  </si>
  <si>
    <t>2203</t>
  </si>
  <si>
    <t>Beer made from malt</t>
  </si>
  <si>
    <t>2204</t>
  </si>
  <si>
    <t>Wine</t>
  </si>
  <si>
    <t>2205</t>
  </si>
  <si>
    <t>Vermouth</t>
  </si>
  <si>
    <t>2206</t>
  </si>
  <si>
    <t xml:space="preserve">Cider, Perry, Mead </t>
  </si>
  <si>
    <t>2207</t>
  </si>
  <si>
    <t>Alcohols greater than 80%</t>
  </si>
  <si>
    <t>2208</t>
  </si>
  <si>
    <t xml:space="preserve">Spirits, Liqueurs, Alcohol </t>
  </si>
  <si>
    <t>2209</t>
  </si>
  <si>
    <t>Vinegar</t>
  </si>
  <si>
    <t>TOTAL CHAPTER 22</t>
  </si>
  <si>
    <t>CHAPTER 23 - RESIDUES &amp; WASTES FROM THE FOOD INDUSTRIES; PREPARED ANIMAL FODDER</t>
  </si>
  <si>
    <t>2301</t>
  </si>
  <si>
    <t>Meat &amp; Fish Meal &amp; Pellets</t>
  </si>
  <si>
    <t>2302</t>
  </si>
  <si>
    <t xml:space="preserve">Bran, Sharps, of cereals </t>
  </si>
  <si>
    <t>2303</t>
  </si>
  <si>
    <t>Residues of starch, beetpulp, Etc.</t>
  </si>
  <si>
    <t>2304</t>
  </si>
  <si>
    <t>Soybean Meal</t>
  </si>
  <si>
    <t>2305</t>
  </si>
  <si>
    <t>Leather of sheep or lamb</t>
  </si>
  <si>
    <t>Leather of Others</t>
  </si>
  <si>
    <t xml:space="preserve">Chamois </t>
  </si>
  <si>
    <t xml:space="preserve">Composition leather </t>
  </si>
  <si>
    <t>Peanut Meal</t>
  </si>
  <si>
    <t>2306</t>
  </si>
  <si>
    <t>Other Oilseed Meals</t>
  </si>
  <si>
    <t>2307</t>
  </si>
  <si>
    <t>Wine less, argol</t>
  </si>
  <si>
    <t>2308</t>
  </si>
  <si>
    <t>Other Animal Feeds</t>
  </si>
  <si>
    <t>2309</t>
  </si>
  <si>
    <t>Animal Feeds</t>
  </si>
  <si>
    <t>TOTAL CHAPTER 23</t>
  </si>
  <si>
    <t>CHAPTER 24 - TOBACCO &amp; MANUFACTURED TOBACCO SUBSTITUTES</t>
  </si>
  <si>
    <t>2401</t>
  </si>
  <si>
    <t>Unmanufactured Tobacco</t>
  </si>
  <si>
    <t>2402</t>
  </si>
  <si>
    <t xml:space="preserve">Cigars, cheroots, Cigarrillos </t>
  </si>
  <si>
    <t>2403</t>
  </si>
  <si>
    <t>Other Manufactured Tobacco</t>
  </si>
  <si>
    <t>TOTAL CHAPTER 24</t>
  </si>
  <si>
    <t>CHAPTER 33 - ESSENTIAL OILS AND RESINOIDS; ETC.</t>
  </si>
  <si>
    <t>3301</t>
  </si>
  <si>
    <t>Essential Oils</t>
  </si>
  <si>
    <t>CHAPTER 41 - RAW HIDES &amp; SKINS (OTHER THAN FURSKINS) AND LEATHER</t>
  </si>
  <si>
    <t>4101</t>
  </si>
  <si>
    <t>Bovine Hides &amp; Skins, Raw</t>
  </si>
  <si>
    <t>4102</t>
  </si>
  <si>
    <t>Sheep &amp; Lamb Skins, Raw</t>
  </si>
  <si>
    <t>4103</t>
  </si>
  <si>
    <t>Other Raw Hides &amp; Skins</t>
  </si>
  <si>
    <t>4104</t>
  </si>
  <si>
    <t>Leather of Bovine or Equine</t>
  </si>
  <si>
    <t>4105</t>
  </si>
  <si>
    <t>Leather, Sheep or Lamb</t>
  </si>
  <si>
    <t>4106</t>
  </si>
  <si>
    <t>Leather, Goat or Kid, W/out Hair</t>
  </si>
  <si>
    <t>4107</t>
  </si>
  <si>
    <t>Leather, Other</t>
  </si>
  <si>
    <t>TOTAL CHAPTER 41</t>
  </si>
  <si>
    <t>CHAPTER 43 - FURSKINS &amp; ARTIFICIAL FUR; MANUFACTURES THEREOF</t>
  </si>
  <si>
    <t>4301</t>
  </si>
  <si>
    <t>Raw Furskins</t>
  </si>
  <si>
    <t>4302</t>
  </si>
  <si>
    <t>Furskins, Tanned or Dressed</t>
  </si>
  <si>
    <t>Subtotal - Furskins</t>
  </si>
  <si>
    <t>Note:  Includes only raw and dressed furskins</t>
  </si>
  <si>
    <t>CHAPTER 44 - WOOD AND ARTICLES OF WOOD; WOOD CHARCOAL</t>
  </si>
  <si>
    <t>4401</t>
  </si>
  <si>
    <t>Fuelwood in logs, chips, briquettes, pellets, etc.</t>
  </si>
  <si>
    <t>4402</t>
  </si>
  <si>
    <t>Wood Charcoal</t>
  </si>
  <si>
    <t>4403</t>
  </si>
  <si>
    <t>Logs</t>
  </si>
  <si>
    <t>4404</t>
  </si>
  <si>
    <t>Poles, Piles, Pickets, Stakes, Etc.</t>
  </si>
  <si>
    <t>4405</t>
  </si>
  <si>
    <t>Wood Wool &amp; Flour</t>
  </si>
  <si>
    <t>4406</t>
  </si>
  <si>
    <t>Railroad Ties &amp; Sleepers</t>
  </si>
  <si>
    <t>4407</t>
  </si>
  <si>
    <t>Lumber</t>
  </si>
  <si>
    <t>4408</t>
  </si>
  <si>
    <t>Veneer</t>
  </si>
  <si>
    <t>4409</t>
  </si>
  <si>
    <t>Flooring and Molding</t>
  </si>
  <si>
    <t>4410</t>
  </si>
  <si>
    <t>Particle Board</t>
  </si>
  <si>
    <t>4411</t>
  </si>
  <si>
    <t>Fibreboard of Wood</t>
  </si>
  <si>
    <t>4412</t>
  </si>
  <si>
    <t>Plywood</t>
  </si>
  <si>
    <t>4413</t>
  </si>
  <si>
    <t>Densified Wood</t>
  </si>
  <si>
    <t>SUBTOTAL - Logs, Lumber</t>
  </si>
  <si>
    <t>Note:  Includes only those categories of interest to agriculture</t>
  </si>
  <si>
    <t>CHAPTER 51 - WOOL, FINE OR COARSE ANIMAL HAIR; HORSEHAIR, YARN &amp; WOVEN FABRIC</t>
  </si>
  <si>
    <t>5101</t>
  </si>
  <si>
    <t>Wool, Not Carded or Combed</t>
  </si>
  <si>
    <t>5102</t>
  </si>
  <si>
    <t>Fine or Coarse Animal Hair</t>
  </si>
  <si>
    <t>5103</t>
  </si>
  <si>
    <t>Wool Waste</t>
  </si>
  <si>
    <t>5104</t>
  </si>
  <si>
    <t>Garnetted Stock of Wool or Hair</t>
  </si>
  <si>
    <t>5105</t>
  </si>
  <si>
    <t>Wool or Hair, Carded or Combed</t>
  </si>
  <si>
    <t>SUBTOTAL - Wool and Animal</t>
  </si>
  <si>
    <t>Note:  Includes only wool and hair, not yarns and fabrics</t>
  </si>
  <si>
    <t>CHAPTER 52 - COTTON</t>
  </si>
  <si>
    <t>5201</t>
  </si>
  <si>
    <t>Cotton, Not Carded or Combed</t>
  </si>
  <si>
    <t>5202</t>
  </si>
  <si>
    <t>Cotton Waste</t>
  </si>
  <si>
    <t>5203</t>
  </si>
  <si>
    <t>Cotton, Carded or Combed</t>
  </si>
  <si>
    <t>SUBTOTAL - Cotton</t>
  </si>
  <si>
    <t>Note:  Includes only cotton, not yarns and fabrics</t>
  </si>
  <si>
    <t>GRAND TOTAL</t>
  </si>
  <si>
    <t>JAN03/JAN02</t>
  </si>
  <si>
    <t>4 DIGIT
HS
CODE</t>
  </si>
  <si>
    <t>INTERMEDIATE AGRICULTURAL TOTAL</t>
  </si>
  <si>
    <t>CONSUMER-ORIENTED AGRICULTURAL TOTAL</t>
  </si>
  <si>
    <t>FOREST PRODUCTS TOTAL</t>
  </si>
  <si>
    <t>FISH &amp; SEAFOOD PRODUCTS, EDIBLE</t>
  </si>
  <si>
    <t>Roots &amp; Tubers - Manioc, Arrowroot,  Etc.</t>
  </si>
  <si>
    <t>Unmanufactured Tobacco, Tobacco refuse</t>
  </si>
  <si>
    <t xml:space="preserve">CONSUMER-ORIENTED </t>
    <phoneticPr fontId="0" type="noConversion"/>
  </si>
  <si>
    <t>Percent Change</t>
    <phoneticPr fontId="0" type="noConversion"/>
  </si>
  <si>
    <t>BASIC</t>
    <phoneticPr fontId="0" type="noConversion"/>
  </si>
  <si>
    <t>BASIC AGRICULTURAL TOTAL</t>
  </si>
  <si>
    <t>DESCRIPTION</t>
    <phoneticPr fontId="0" type="noConversion"/>
  </si>
  <si>
    <t>DESCRIPTION</t>
  </si>
  <si>
    <t xml:space="preserve">INTERMEDIATE </t>
    <phoneticPr fontId="0" type="noConversion"/>
  </si>
  <si>
    <t xml:space="preserve">FOREST PRODUCTS </t>
    <phoneticPr fontId="0" type="noConversion"/>
  </si>
  <si>
    <t>SEAFOOD PRODUCTS</t>
    <phoneticPr fontId="0" type="noConversion"/>
  </si>
  <si>
    <t xml:space="preserve">Fine or Coarse Animal Hair, Not Carded </t>
  </si>
  <si>
    <t>Percent of Total</t>
  </si>
  <si>
    <t>INTERMEDIATE AGRICULTURAL PRODUCTS</t>
  </si>
  <si>
    <t>Live Horses, Asses, Mules &amp; Hinnies</t>
  </si>
  <si>
    <t>Milk/Cream, Not Concentrated/Sweetened</t>
  </si>
  <si>
    <t>Milk/Cream, Concentrated/Sweetened</t>
  </si>
  <si>
    <t>Pig Hair, Bristles, Brush Making Hair</t>
  </si>
  <si>
    <t>Feathers and Down, With or W/out Skin</t>
  </si>
  <si>
    <t>Antlers, Horns, Hooves, Ivory, etc.</t>
  </si>
  <si>
    <t>Ambergris,musk,bile, etc.</t>
  </si>
  <si>
    <t>Other Animal Products (Semen, Blood)</t>
  </si>
  <si>
    <t>Bulbs, Tubers, Roots, etc.</t>
  </si>
  <si>
    <t>Cut Foliage, Branches, Etc. W/out Flowers</t>
  </si>
  <si>
    <t>090111</t>
  </si>
  <si>
    <t>090112</t>
  </si>
  <si>
    <t>Cereal Grains (Hulled/Rolled/Flaked/etc.)</t>
  </si>
  <si>
    <t>Potato Flour/Meal/Pellets/Granules</t>
  </si>
  <si>
    <t>Flour/Meal of Dried Luguminous Vegetables</t>
  </si>
  <si>
    <t>Seeds, Fruit &amp; Spores used for Sowing</t>
  </si>
  <si>
    <t>Ginseng, Liquorice, etc.</t>
  </si>
  <si>
    <t>Locust Beans, Seaweed, Sugar Beet/Cane</t>
  </si>
  <si>
    <t>Lard Stearin/oil, Tallow oil, etc.</t>
  </si>
  <si>
    <t>Sunflower, Safflower &amp; Cotton Seed Oil</t>
  </si>
  <si>
    <t>Coconut, Palm Kernel or Babassu Oil</t>
  </si>
  <si>
    <t>Other Vegetable Oils (Maize, Linseed, etc.)</t>
  </si>
  <si>
    <t>Bran, Sharps, of cereals and Legumes</t>
  </si>
  <si>
    <t>Residues of starch, beetpulp, bagasse, etc.</t>
  </si>
  <si>
    <t>Wiue less, argol</t>
  </si>
  <si>
    <t>Leather, Sheep or Lamb, W/out Wool</t>
  </si>
  <si>
    <t>CONSUMER-ORIENTED AGRICULTURAL PRODUCTS</t>
  </si>
  <si>
    <t>Subtotal - Vegetable Oils</t>
    <phoneticPr fontId="0" type="noConversion"/>
  </si>
  <si>
    <t>Subtotal - Other Oils</t>
    <phoneticPr fontId="0" type="noConversion"/>
  </si>
  <si>
    <t>Lamb, Mutton, Goat, Fresh, Chilled or Frozen</t>
  </si>
  <si>
    <t>Processed Meat (Dried, Smoked, etc.)</t>
  </si>
  <si>
    <t>Buttermilk, Yogurt, etc.</t>
  </si>
  <si>
    <t>Guts, Bladders, Stomachs of Animals</t>
  </si>
  <si>
    <t>Onions, Shallots, Garlic, Leeks, etc.</t>
  </si>
  <si>
    <t>Cabbage, Cauliflower, Kohlrabi, Kale, etc.</t>
  </si>
  <si>
    <t>Carrots, Turnips, Beetroot, etc. Fresh/Chilled</t>
  </si>
  <si>
    <t>Coconuts, Brazil Nuts &amp; Cashew Nuts</t>
  </si>
  <si>
    <t>Dates, Figs, Pineapple, Avocado,etc.</t>
  </si>
  <si>
    <t>Cherries, Peaches, Apricots, Plums, etc.</t>
  </si>
  <si>
    <t>090121</t>
  </si>
  <si>
    <t>090122</t>
  </si>
  <si>
    <t>090190</t>
  </si>
  <si>
    <t>Coffee/ Other</t>
  </si>
  <si>
    <t>Anise, Badian, Fennel, Coriander, etc.</t>
  </si>
  <si>
    <t>Ginger, Saffron, Turmeric, Thyme, etc.</t>
  </si>
  <si>
    <t>Other Prepared/Preserved Meat, etc.</t>
  </si>
  <si>
    <t>Extracts/Juices of Meats, Fish, etc.</t>
  </si>
  <si>
    <t>Chocolate &amp; Food Preparations w/ Cocoa</t>
  </si>
  <si>
    <t>Prepared Foods - Roasted/Swollen</t>
  </si>
  <si>
    <t>Bread, Pastry, Cakes, Biscuits, etc.</t>
  </si>
  <si>
    <t>Other Vegetables, Prepared/ Frozen</t>
  </si>
  <si>
    <t>Other Vegetables, Prepared/ Not Frozen</t>
  </si>
  <si>
    <t>Fruits/Nuts/Peel Preserved by Sugar</t>
  </si>
  <si>
    <t>Food Preparations Not Elsewhere Specified</t>
  </si>
  <si>
    <t>Spirits, Liqueurs, Alcohol less than 80%</t>
  </si>
  <si>
    <t>Cigars, cheroots, Cigarrillos &amp;</t>
  </si>
  <si>
    <t>Other manufactured Tabacco Products</t>
  </si>
  <si>
    <t>FORESTRY PRODUCTS</t>
  </si>
  <si>
    <t>Fuelwood in logs, chips, briquettes,  etc.</t>
  </si>
  <si>
    <t>Poles, Piles, Pickets, Stakes, etc.</t>
  </si>
  <si>
    <t>FISH AND SEAFOOD PRODUCTS</t>
  </si>
  <si>
    <t>Processed Fish (Dried/Salted/etc)</t>
  </si>
  <si>
    <t>Prepared/Preserved Crustaceans, etc.</t>
  </si>
  <si>
    <t xml:space="preserve"> </t>
  </si>
  <si>
    <t>CHANGE</t>
  </si>
  <si>
    <t>2001</t>
  </si>
  <si>
    <t>2002</t>
  </si>
  <si>
    <t>CHAPTER 1 - LIVE ANIMALS</t>
  </si>
  <si>
    <t>0101</t>
  </si>
  <si>
    <t xml:space="preserve">Live Horses, Asses, Mules </t>
  </si>
  <si>
    <t>0102</t>
  </si>
  <si>
    <t>Live Bovine Animals</t>
  </si>
  <si>
    <t>0103</t>
  </si>
  <si>
    <t>Live Swine</t>
  </si>
  <si>
    <t>0104</t>
  </si>
  <si>
    <t>Live Sheep &amp; Goats</t>
  </si>
  <si>
    <t>0105</t>
  </si>
  <si>
    <t>Live Poultry</t>
  </si>
  <si>
    <t>0106</t>
  </si>
  <si>
    <t>Other Live Animals</t>
  </si>
  <si>
    <t>TOTAL CHAPTER 1</t>
  </si>
  <si>
    <t>Percent Change</t>
  </si>
  <si>
    <t>U.S. Market Share</t>
  </si>
  <si>
    <t>CHAPTER 2 - MEAT &amp; EDIBLE MEAT OFFAL</t>
  </si>
  <si>
    <t>0201</t>
  </si>
  <si>
    <t>Beef, Fresh or Chilled</t>
  </si>
  <si>
    <t>0202</t>
  </si>
  <si>
    <t>Beef, Frozen</t>
  </si>
  <si>
    <t>Subtotal - Beef</t>
  </si>
  <si>
    <t>0203</t>
  </si>
  <si>
    <t>Pork, Fresh, Chilled or Frozen</t>
  </si>
  <si>
    <t>0204</t>
  </si>
  <si>
    <t>Lamb, Mutton, Goat, Fresh</t>
  </si>
  <si>
    <t>0205</t>
  </si>
  <si>
    <t>Horsemeat</t>
  </si>
  <si>
    <t>0206</t>
  </si>
  <si>
    <t>Edible Offals</t>
  </si>
  <si>
    <t>0207</t>
  </si>
  <si>
    <t>Poultry Meat &amp; Offals</t>
  </si>
  <si>
    <t>0208</t>
  </si>
  <si>
    <t>Other Meat &amp; Edible Offals</t>
  </si>
  <si>
    <t>0209</t>
  </si>
  <si>
    <t>Pig &amp; Poultry Fat</t>
  </si>
  <si>
    <t>0210</t>
  </si>
  <si>
    <t>Processed Meat (Dried, Meals)</t>
  </si>
  <si>
    <t xml:space="preserve">Subtotal - Other Meats and Meat </t>
  </si>
  <si>
    <t>TOTAL CHAPTER 2</t>
  </si>
  <si>
    <t>CHAPTER 3 - FISH &amp; CRUSTACEANS, MOLLOSCS &amp; OTHER AQUATIC INVERTEBRATES</t>
  </si>
  <si>
    <t>0301</t>
  </si>
  <si>
    <t>Live Fish</t>
  </si>
  <si>
    <t>0302</t>
  </si>
  <si>
    <t>Fish, Fresh/Chilled (Not Fillets)</t>
  </si>
  <si>
    <t>0303</t>
  </si>
  <si>
    <t>CHAPTER 6 - LIVE TREES &amp; OTHER PLANTS; BULBS, ROOTS &amp; THE LIKE; CUT FLOWERS &amp; ORNAMENTAL FOLIAGE</t>
  </si>
  <si>
    <t>CHAPTER 4 - DAIRY PRODUCE; BIRDS' EGGS; NATURAL HONEY; EDIBLE PRODUCTS OF ANIMAL ORIGIN NOT ELSEWHERE SPECIFIED</t>
  </si>
  <si>
    <t>Natural Honey</t>
  </si>
  <si>
    <t>Bananas</t>
  </si>
  <si>
    <t>Cinnamon</t>
  </si>
  <si>
    <t>CHAPTER 12 - OILSEEDS &amp; OLEAGINOUS FRUITS; MISC. GRAINS, SEEDS &amp; FRUIT; INDUSTRIAL OR MEDICINAL PLANTS; STRAW &amp; FODDER</t>
  </si>
  <si>
    <t>Lac, Natural Gems, Resins, Etc.</t>
  </si>
  <si>
    <t>Hydrogenated Animal  Oils</t>
  </si>
  <si>
    <t>Coffee not roasted/ Not decaffeinated</t>
  </si>
  <si>
    <t>Coffee not roasted/ Decaffeinated</t>
  </si>
  <si>
    <t>Lac, Natural Gems, Resins, etc.</t>
  </si>
  <si>
    <t>Hydrogenated Animal &amp; Vegetable Oils</t>
  </si>
  <si>
    <t>Coffee roasted/ Not decaffeinated</t>
  </si>
  <si>
    <t>Coffee roasted/ Decaffeinated</t>
  </si>
  <si>
    <t>Fish, Frozen (Not Fillets)</t>
  </si>
  <si>
    <t>0304</t>
  </si>
  <si>
    <t>Fish Fillets, Fresh/Chilled/Frozen</t>
  </si>
  <si>
    <t>0305</t>
  </si>
  <si>
    <t>Processed Fish (Dried/Salted)</t>
  </si>
  <si>
    <t>0306</t>
  </si>
  <si>
    <t>Crustaceans</t>
  </si>
  <si>
    <t>0307</t>
  </si>
  <si>
    <t>Molluscs</t>
  </si>
  <si>
    <t>TOTAL CHAPTER 3</t>
  </si>
  <si>
    <t>0401</t>
  </si>
  <si>
    <t>Milk/Cream, Not Concentrated</t>
  </si>
  <si>
    <t>0402</t>
  </si>
  <si>
    <t>Milk/Cream, Concentrated</t>
  </si>
  <si>
    <t>0403</t>
  </si>
  <si>
    <t>Buttermilk, Yogurt, Etc.</t>
  </si>
  <si>
    <t>0404</t>
  </si>
  <si>
    <t>Whey</t>
  </si>
  <si>
    <t>0405</t>
  </si>
  <si>
    <t>Butter</t>
  </si>
  <si>
    <t>0406</t>
  </si>
  <si>
    <t>Cheese and Curd</t>
  </si>
  <si>
    <t>Subtotal - Dairy</t>
  </si>
  <si>
    <t>0407</t>
  </si>
  <si>
    <t>Birds Eggs, In Shell</t>
  </si>
  <si>
    <t>0408</t>
  </si>
  <si>
    <t>Birds Eggs, Shelled</t>
  </si>
  <si>
    <t>Subtotal - Eggs</t>
  </si>
  <si>
    <t>0409</t>
  </si>
  <si>
    <t>0410</t>
  </si>
  <si>
    <t>Other Edible Animal Products</t>
  </si>
  <si>
    <t>TOTAL CHAPTER 4</t>
  </si>
  <si>
    <t>CHAPTER 5 - PRODUCTS OF ANIMAL ORIGIN, NOT ELSEWHERE SPECIFIED OR INCLUDED</t>
  </si>
  <si>
    <t>0502</t>
  </si>
  <si>
    <t xml:space="preserve">Pig Hair, Bristles, Brush Making </t>
  </si>
  <si>
    <t>0503</t>
  </si>
  <si>
    <t>Horsehair</t>
  </si>
  <si>
    <t>0504</t>
  </si>
  <si>
    <t xml:space="preserve">Guts, Bladders, Stomachs </t>
  </si>
  <si>
    <t>0505</t>
  </si>
  <si>
    <t>Feathers and Down</t>
  </si>
  <si>
    <t>0506</t>
  </si>
  <si>
    <t>Bones and Horn-cores</t>
  </si>
  <si>
    <t>0507</t>
  </si>
  <si>
    <t>Antlers, Horns, Hooves, Ivory</t>
  </si>
  <si>
    <t>0510</t>
  </si>
  <si>
    <t xml:space="preserve">Ambergris, musk, bile, Etc. </t>
  </si>
  <si>
    <t>0511</t>
  </si>
  <si>
    <t>Other Animal Products (Semen)</t>
  </si>
  <si>
    <t xml:space="preserve">TOTAL CHAPTER 5 </t>
  </si>
  <si>
    <t>0601</t>
  </si>
  <si>
    <t>Bulbs, Tubers, Roots, Etc.</t>
  </si>
  <si>
    <t>0602</t>
  </si>
  <si>
    <t>Trees, Shrubs &amp; Bushes</t>
  </si>
  <si>
    <t>0603</t>
  </si>
  <si>
    <t>Cut Flowers &amp; Buds</t>
  </si>
  <si>
    <t>0604</t>
  </si>
  <si>
    <t>Cut Foliage, Branches, Etc.</t>
  </si>
  <si>
    <t>TOTAL CHAPTER 6</t>
  </si>
  <si>
    <t>CHAPTER 7 - EDIBLE VEGETABLES &amp; CERTAIN ROOTS &amp; TUBERS</t>
  </si>
  <si>
    <t>0701</t>
  </si>
  <si>
    <t>Potatoes, Fresh &amp; Chilled</t>
  </si>
  <si>
    <t>0702</t>
  </si>
  <si>
    <t>Tomatoes, Fresh &amp; Chilled</t>
  </si>
  <si>
    <t>0703</t>
  </si>
  <si>
    <t>Onions, Shallots, Garlic, Leeks</t>
  </si>
  <si>
    <t>0704</t>
  </si>
  <si>
    <t>Cabbage, Cauliflower,  Etc.</t>
  </si>
  <si>
    <t>0705</t>
  </si>
  <si>
    <t>Lettuce, Fresh/Chilled</t>
  </si>
  <si>
    <t>0706</t>
  </si>
  <si>
    <t>Carrots, Turnips, Beetroot, Etc.</t>
  </si>
  <si>
    <t>0707</t>
  </si>
  <si>
    <t>Cucumbers, Fresh/Chilled</t>
  </si>
  <si>
    <t>0708</t>
  </si>
  <si>
    <t>Peas &amp; Beans, Fresh/Chilled</t>
  </si>
  <si>
    <t>0709</t>
  </si>
  <si>
    <t>Other Vegetables, Fresh/Chilled</t>
  </si>
  <si>
    <t>Subtotal - Vegetables</t>
  </si>
  <si>
    <t>0710</t>
  </si>
  <si>
    <t>Vegetables, Frozen</t>
  </si>
  <si>
    <t>0711</t>
  </si>
  <si>
    <t>Vegetables, Preserved</t>
  </si>
  <si>
    <t>0712</t>
  </si>
  <si>
    <t>Vegetables, Dried</t>
  </si>
  <si>
    <t>0713</t>
  </si>
  <si>
    <t>Peas &amp; Beans, Dried</t>
  </si>
  <si>
    <t>0714</t>
  </si>
  <si>
    <t>Commodity</t>
  </si>
  <si>
    <t>Aquatic Invertebrates</t>
  </si>
  <si>
    <t>0308</t>
  </si>
  <si>
    <t>HS</t>
  </si>
  <si>
    <t>Wool, not carded or combed.</t>
  </si>
  <si>
    <t>Value($ 1,000)</t>
  </si>
  <si>
    <t>WINE LESS, ARGOL</t>
  </si>
  <si>
    <t>Other</t>
  </si>
  <si>
    <t>1401</t>
  </si>
  <si>
    <t>Vegetable materials of a kind used primarily for plaiting (for example, bamboos, rattans, reeds, rushes, osier, raffia, cleaned, bleached or dyed cereal straw, and lime bark).</t>
  </si>
  <si>
    <t>1404</t>
  </si>
  <si>
    <t>Vegetable products not elsewhere specified or included.</t>
  </si>
  <si>
    <t>3501</t>
  </si>
  <si>
    <t>3505</t>
  </si>
  <si>
    <t>Raw skins of sheep or lambs (fresh, or salted, dried, limed, pickled or otherwise preserved, but not tanned, parchment-dressed or further prepared), whether or not with wool on or split, other than those excluded by Note 1 (c) to this Chapter.</t>
  </si>
  <si>
    <t>4112</t>
  </si>
  <si>
    <t>4113</t>
  </si>
  <si>
    <t>4114</t>
  </si>
  <si>
    <t>4115</t>
  </si>
  <si>
    <t>2424</t>
  </si>
  <si>
    <t>Pigs`, hogs` or boars` bristles and hair  badger hair and other brush making hair  waste of such bristles or hair.</t>
  </si>
  <si>
    <t>Rank</t>
  </si>
  <si>
    <t>382460</t>
  </si>
  <si>
    <t>BASIC AGRICULTURAL PRODUCTS</t>
  </si>
  <si>
    <t>SUMMARY</t>
  </si>
  <si>
    <t>WORLD
CALENDAR
2016</t>
  </si>
  <si>
    <t>U.S.A. 
CALENDAR
2016</t>
  </si>
  <si>
    <t>MONTHLY
PERCENT
CHANGE</t>
  </si>
  <si>
    <t>Subtotal - Other Oils</t>
  </si>
  <si>
    <t>TOTAL CHAPTER 35</t>
  </si>
  <si>
    <t>U.S. APRket Share</t>
  </si>
  <si>
    <t>CHAPTER 38 - MISCELLANEOUS CHEMICAL PRODUCTS</t>
  </si>
  <si>
    <t>WORLD
CALENDAR
2017</t>
  </si>
  <si>
    <t>U.S.A. 
CALENDAR
2017</t>
  </si>
  <si>
    <t>Subtotal - Vegetable Oils</t>
    <phoneticPr fontId="0" type="noConversion"/>
  </si>
  <si>
    <t>CHAPTER 35 - ALBUMINOIDAL SUBSTANCES, MODIFIED STARCHES, GLUES,</t>
    <phoneticPr fontId="0" type="noConversion"/>
  </si>
  <si>
    <t>Casein</t>
    <phoneticPr fontId="0" type="noConversion"/>
  </si>
  <si>
    <t>Dextrins</t>
    <phoneticPr fontId="0" type="noConversion"/>
  </si>
  <si>
    <t>Sorbitol</t>
    <phoneticPr fontId="0" type="noConversion"/>
  </si>
  <si>
    <t>Live sheep and goats.</t>
  </si>
  <si>
    <t>WORLD
CALENDAR
2018</t>
  </si>
  <si>
    <t>WORLD
CALENDAR
2019</t>
  </si>
  <si>
    <t>U.S.A. 
CALENDAR
2018</t>
  </si>
  <si>
    <t>U.S.A. 
CALENDAR
2019</t>
  </si>
  <si>
    <t>TOTAL CHAPTER 14</t>
  </si>
  <si>
    <t>Horses, Asses, Mules And Hinnies, Live</t>
  </si>
  <si>
    <t>Bovine Animals, Live</t>
  </si>
  <si>
    <t>Swine, Live</t>
  </si>
  <si>
    <t>Sheep And Goats, Live</t>
  </si>
  <si>
    <t>Poultry, Live; Chickens, Ducks, Geese, Turkeys And Guineas</t>
  </si>
  <si>
    <t>Animals, Live, Nesoi</t>
  </si>
  <si>
    <t>Meat Of Bovine Animals, Fresh Or Chilled</t>
  </si>
  <si>
    <t>Meat Of Bovine Animals, Frozen</t>
  </si>
  <si>
    <t>Meat Of Swine (Pork), Fresh, Chilled Or Frozen</t>
  </si>
  <si>
    <t>Meat Of Sheep Or Goats, Fresh, Chilled Or Frozen</t>
  </si>
  <si>
    <t>Edible Offal Of Bovine Animals, Swine, Sheep, Goats, Horses Etc., Fresh, Chilled Or Frozen</t>
  </si>
  <si>
    <t>Meat And Edible Offal Of Poultry (Chickens, Ducks, Geese, Turkeys And Guineas), Fresh, Chilled Or Frozen</t>
  </si>
  <si>
    <t>Meat And Edible Meat Offal Nesoi, Fresh, Chilled Or Frozen</t>
  </si>
  <si>
    <t>Pig Fat, Free Of Lean Meat, And Poultry Fat, Not Rendered Or Otherwise Extracted, Fresh, Chilled, Frozen, Salted, In Brine, Dried Or Smoked</t>
  </si>
  <si>
    <t>Meat And Edible Meat Offal, Salted, In Brine, Dried Or Smoked; Edible Flours And Meals Of Meat Or Meat Offal</t>
  </si>
  <si>
    <t>Fish, Live</t>
  </si>
  <si>
    <t>Fish, Fresh Or Chilled, Excluding Fish Fillets And Other Fish Meat Without Bones; Fish Livers And Roes, Fresh Or Chilled</t>
  </si>
  <si>
    <t>Fish, Frozen, Excluding Fish Fillets And Other Fish Meat Without Bones; Fish Livers And Roes, Frozen</t>
  </si>
  <si>
    <t>Fish Fillets And Other Fish Meat (Whether Or Not Minced), Fresh, Chilled Or Frozen</t>
  </si>
  <si>
    <t>Fish, Dried, Salted Or In Brine; Smoked Fish; Fish Meal Fit For Human Consumption</t>
  </si>
  <si>
    <t>Crustaceans, Live Fresh Chilled Frozen Dried Etc; Smoked; In Shell, Cooked By Steam Or Boiling Water; Flours, Meals &amp; Pellets For Human Consumption</t>
  </si>
  <si>
    <t>Molluscs, Live, Fresh, Chilled, Frozen, Dried, Salted Or In Brine; Smoked; Flours, Meals And Pellets, Fit For Human Consumption</t>
  </si>
  <si>
    <t>Aquatic Invertebrates Other Than Crustaceans &amp; Molluscs, Live, Fresh, Chilled, Frozen, Dried, Salted/ In Brine; Smoked; Edible Flours, Meals &amp; Pellets</t>
  </si>
  <si>
    <t>Milk And Cream, Not Concentrated Nor Containing Added Sweetening</t>
  </si>
  <si>
    <t>Milk And Cream, Concentrated Or Containing Added Sweetening</t>
  </si>
  <si>
    <t>Buttermilk, Curdled Milk And Cream, Yogurt, Kephir Etc., Whether Or Not Flavored Etc. Or Containing Added Fruit Or Cocoa</t>
  </si>
  <si>
    <t>Whey And Other Products Consisting Of Natural Milk Constituents, Whether Or Not Concentrated Or Sweetened, Nesoi</t>
  </si>
  <si>
    <t>Butter And Other Fats And Oils Derived From Milk</t>
  </si>
  <si>
    <t>Cheese And Curd</t>
  </si>
  <si>
    <t>Birds' Eggs, In Shell, Fresh, Preserved Or Cooked</t>
  </si>
  <si>
    <t>Birds' Eggs, Not In Shell And Egg Yolks, Fresh, Dried, Cooked By Steam Etc., Molded, Frozen Or Otherwise Preserved, Sweetened Or Not</t>
  </si>
  <si>
    <t>Honey, Natural</t>
  </si>
  <si>
    <t>Edible Products Of Animal Origin, Nesoi</t>
  </si>
  <si>
    <t>Pigs', Hogs' Or Boars' Bristles And Hair; Badger And Other Brushmaking Hair; Waste Of Such Bristles Or Hair</t>
  </si>
  <si>
    <t>Animal Guts, Bladders And Stomachs (Other Than Fish), Whole And Pieces Thereof, Fresh, Chilled, Frozen, Salted, In Brine, Dried Or Smoked</t>
  </si>
  <si>
    <t>Bird Skins And Other Feathered Parts Of Birds, Feathers And Parts Of Feathers And Down, Not Further Worked Than Cleaned Etc.</t>
  </si>
  <si>
    <t>Bones And Horn-Cores, Unworked, Defatted, Simply Prepared (Not Cut To Shape), Treated With Acid Etc.; Powder And Waste Of These Products</t>
  </si>
  <si>
    <t>Ivory, Tortoise-Shell, Whalebone And Whalebone Hair, Horns, Hooves, Claws Etc., Unworked Or Simply Prepared, Not Cut To Shape</t>
  </si>
  <si>
    <t>Ambergris, Castoreum, Civet And Musk; Cantharides; Bile; Glands And Other Animal Products For Use In Pharmaceutical Products, Fresh, Frozen, Etc.</t>
  </si>
  <si>
    <t>Animal Products Nesoi; Dead Animals (Of Chapter 1 Or 3), Unfit For Human Consumption</t>
  </si>
  <si>
    <t>Bulbs, Tubers, Tuberous Roots, Corms Etc., Dormant, In Growth Or In Flower; Chicory Plants And Roots For Planting</t>
  </si>
  <si>
    <t>Live Plants Nesoi (Including Their Roots), Cuttings And Slips; Mushroom Spawn</t>
  </si>
  <si>
    <t>Cut Flowers And Buds Suitable For Bouquets Or Ornamental Purposes, Fresh, Dried, Dyed, Bleached, Impregnated Or Otherwise Prepared</t>
  </si>
  <si>
    <t>Foliage, Branches, Grasses, Mosses Etc. (No Flowers Or Buds), For Bouquets Or Ornamental Purposes, Fresh, Dried, Dyed, Bleached Etc.</t>
  </si>
  <si>
    <t>Potatoes (Other Than Sweet Potatoes), Fresh Or Chilled</t>
  </si>
  <si>
    <t>Tomatoes, Fresh Or Chilled</t>
  </si>
  <si>
    <t>Onions, Shallots, Garlic, Leeks And Other Alliaceous Vegetables, Fresh Or Chilled</t>
  </si>
  <si>
    <t>Cabbages, Cauliflower, Kohlrabi, Kale And Similar Edible Brassicas, Fresh Or Chilled</t>
  </si>
  <si>
    <t>Lettuce (Lactuca Sativa) And Chicory (Cichorium Spp.), Fresh Or Chilled</t>
  </si>
  <si>
    <t>Carrots, Turnips, Salad Beets, Salsify, Radishes And Similar Edible Roots, Fresh Or Chilled</t>
  </si>
  <si>
    <t>Cucumbers And Gherkins, Fresh Or Chilled</t>
  </si>
  <si>
    <t>Leguminous Vegetables, Shelled Or Unshelled, Fresh Or Chilled</t>
  </si>
  <si>
    <t>Vegetables Nesoi, Fresh Or Chilled</t>
  </si>
  <si>
    <t>Vegetables (Uncooked Or Cooked By Steam Or Boiling Water), Frozen</t>
  </si>
  <si>
    <t>Vegetables Provisionally Preserved (By Sulfur Dioxide Gas, In Brine Etc.), But Unsuitable In That State For Immediate Consumption</t>
  </si>
  <si>
    <t>Vegetables, Dried, Whole, Cut, Sliced, Broken Or In Powder, But Not Further Prepared</t>
  </si>
  <si>
    <t>Leguminous Vegetables, Dried Shelled</t>
  </si>
  <si>
    <t>Cassava (Manioc), Arrowroot, Salep, Jerusalem Artichokes, Sweet Potatoes And Similar Roots Etc. (High Starch Etc. Content), Fresh Or Dried; Sago Pith</t>
  </si>
  <si>
    <t>Coconuts, Brazil Nuts And Cashew Nuts, Fresh Or Dried</t>
  </si>
  <si>
    <t>Nuts Nesoi, Fresh Or Dried</t>
  </si>
  <si>
    <t>Bananas, Including Plantains, Fresh Or Dried</t>
  </si>
  <si>
    <t>Dates, Figs, Pineapples, Avocados, Guavas, Mangoes And Mangosteens, Fresh Or Dried</t>
  </si>
  <si>
    <t>Citrus Fruit, Fresh Or Dried</t>
  </si>
  <si>
    <t>Grapes, Fresh Or Dried</t>
  </si>
  <si>
    <t>Melons (Including Watermelons) And Papayas (Papaws), Fresh</t>
  </si>
  <si>
    <t>Apples, Pears And Quinces, Fresh</t>
  </si>
  <si>
    <t>Apricots, Cherries, Peaches (Including Nectarines), Plums (Including Prune Plums) And Sloes, Fresh</t>
  </si>
  <si>
    <t>Fruit Nesoi, Fresh</t>
  </si>
  <si>
    <t>Fruit And Nuts (Uncooked Or Cooked By Steam Or Boiling Water), Whether Not Sweetened, Frozen</t>
  </si>
  <si>
    <t>Fruit And Nuts Provisionally Preserved (By Sulfur Dioxide Gas, In Brine Etc.), But Unsuitable In That State For Immediate Consumption</t>
  </si>
  <si>
    <t>Fruit, Dried, Nesoi (Other Than Those Of Headings 0801 To 0806); Mixtures Of Nuts Or Dried Fruits Of This Chapter</t>
  </si>
  <si>
    <t>Peel Of Citrus Fruit Or Melons (Including Watermelons), Fresh, Frozen, Dried Or Provisionally Preserved</t>
  </si>
  <si>
    <t>Coffee, Whether Or Not Roasted Or Decaffeinated; Coffee Husks And Skins; Coffee Substitutes Containing Coffee</t>
  </si>
  <si>
    <t>Tea, Whether Or Not Flavored</t>
  </si>
  <si>
    <t>Pepper Of The Genus Piper; Fruits Of The Genus Capsicum (Peppers) Or Of The Genus Pimenta, Dried, Crushed Or Ground</t>
  </si>
  <si>
    <t>Cinnamon And Cinnamon-Tree Flowers</t>
  </si>
  <si>
    <t>Cloves (Whole Fruit, Cloves And Stems)</t>
  </si>
  <si>
    <t>Nutmeg, Mace And Cardamons</t>
  </si>
  <si>
    <t>Seeds Of Anise, Badian, Fennel, Coriander, Cumin Or Caraway; Juniper Berries</t>
  </si>
  <si>
    <t>Ginger, Saffron, Tumeric (Curcuma), Thyme, Bay Leaves, Curry And Other Spices</t>
  </si>
  <si>
    <t>Wheat And Meslin</t>
  </si>
  <si>
    <t>Corn (Maize)</t>
  </si>
  <si>
    <t>Buckwheat, Millet And Canary Seeds; Other Cereals (Including Wild Rice)</t>
  </si>
  <si>
    <t>Wheat Or Meslin Flour</t>
  </si>
  <si>
    <t>Cereal Flours Other Than Of Wheat Or Meslin</t>
  </si>
  <si>
    <t>Cereal Groats, Meal And Pellets</t>
  </si>
  <si>
    <t>Cereal Grains, Otherwise Worked (Hulled, Rolled Etc.), Except Rice (Heading 1006); Germ Of Cereals, Whole, Rolled, Flaked Or Ground</t>
  </si>
  <si>
    <t>Flour, Meal Flakes, Granules And Pellets Of Potatoes</t>
  </si>
  <si>
    <t>Flour And Meal Of Dried Leguminous Vegetables (Hd. 0713), Of Sago Or Roots Etc. (Hd. 0714); Flour, Meal And Powder Of Fruit And Nuts Etc. (Ch. 8)</t>
  </si>
  <si>
    <t>Malt, Whether Or Not Roasted</t>
  </si>
  <si>
    <t>Starches; Inulin</t>
  </si>
  <si>
    <t>Wheat Gluten, Whether Or Not Dried</t>
  </si>
  <si>
    <t>Soybeans, Whether Or Not Broken</t>
  </si>
  <si>
    <t>Peanuts (Ground-Nuts), Not Roasted Or Otherwise Cooked, Whether Or Not Shelled Or Broken</t>
  </si>
  <si>
    <t>Flaxseed (Linseed), Whether Or Not Broken</t>
  </si>
  <si>
    <t>Rape Or Colza Seeds, Whether Or Not Broken</t>
  </si>
  <si>
    <t>Sunflower Seeds, Whether Or Not Broken</t>
  </si>
  <si>
    <t>Oil Seeds And Oleaginous Fruits Nesoi, Whether Or Not Broken</t>
  </si>
  <si>
    <t>Flours And Meals Of Oil Seeds Or Oleaginous Fruits, Other Than Those Of Mustard</t>
  </si>
  <si>
    <t>Seeds, Fruit And Spores, Of A Kind Used For Sowing</t>
  </si>
  <si>
    <t>Hop Cones, Fresh Or Dried, Whether Or Not Ground, Powdered Or In The Form Of Pellets; Lupulin</t>
  </si>
  <si>
    <t>Plants And Parts Of Plants (Including Seeds And Fruits), Used In Perfumery, Pharmacy, Or For Insecticidal Or Similar Purposes, Fresh Or Dried</t>
  </si>
  <si>
    <t>Locust Beans, Seaweeds Etc., Sugar Beet And Sugar Cane; Fruit Stones And Kernels And Other Vegetable Products Used For Human Consumption, Nesoi</t>
  </si>
  <si>
    <t>Cereal Straw And Husks, Unprepared, Whether Or Not Chopped, Ground, Pressed Or In The Form Of Pellets</t>
  </si>
  <si>
    <t>Rutabagas (Swedes), Mangolds, Hay, Alfalfa (Lucerne), Clover, Forage Kale, Lupines And Similar Forage Products, Whether Or Not In The Form Of Pellets</t>
  </si>
  <si>
    <t>Lac; Natural Gums, Resins, Gum-Resins And Balsams</t>
  </si>
  <si>
    <t>Vegetable Saps And Extracts; Pectic Substances, Pectinates And Pectates; Agar-Agar And Other Mucilages And Thickeners, Derived From Vegetable Products</t>
  </si>
  <si>
    <t>Vegetable Materials Used Primarily For Plaiting, Including Bamboos, Rattans, Reeds, Rushes, Osier, Raffia, Processed Cereal Straw And Lime Bark</t>
  </si>
  <si>
    <t>Vegetable Products, Nesoi</t>
  </si>
  <si>
    <t>Pig Fat (Including Lard) And Poultry Fat, Other Than Of Heading 0209 Or 1503</t>
  </si>
  <si>
    <t>Fats Of Bovine Animals, Sheep Or Goats, Other Than Those Of Heading 1503</t>
  </si>
  <si>
    <t>Lard Stearin, Lard Oil, Oleostearin, Oleo-Oil And Tallow Oil, Not Emulsified Or Mixed Or Otherwise Prepared</t>
  </si>
  <si>
    <t>Fats And Oils And Their Fractions, Of Fish Or Marine Mammals, Whether Or Not Refined, But Not Chemically Modified</t>
  </si>
  <si>
    <t>Wool Grease And Fatty Substances Derived Therefrom, Including Lanolin</t>
  </si>
  <si>
    <t>Animal Fats And Oils And Their Fractions, Nesoi, Whether Or Not Refined, But Not Chemically Modified</t>
  </si>
  <si>
    <t>Soybean Oil And Its Fractions, Whether Or Not Refined, But Not Chemically Modified</t>
  </si>
  <si>
    <t>Peanut (Ground-Nut) Oil And Its Fractions, Whether Or Not Refined, But Not Chemically Modified</t>
  </si>
  <si>
    <t>Olive Oil And Its Fractions, Whether Or Not Refined, But Not Chemically Modified</t>
  </si>
  <si>
    <t>Olive-Residue Oil And Blends Of Olive Oil And Oil-Residue Oil, Not Chemically Modified</t>
  </si>
  <si>
    <t>Palm Oil And Its Fractions, Whether Or Not Refined, But Not Chemically Modified</t>
  </si>
  <si>
    <t>Sunflower-Seed, Safflower Or Cottonseed Oil, And Their Fractions, Whether Or Not Refined, But Not Chemically Modified</t>
  </si>
  <si>
    <t>Coconut (Copra), Palm Kernel Or Babassu Oil And Their Fractions, Whether Or Not Refined, But Not Chemically Modified</t>
  </si>
  <si>
    <t>Rapeseed, Colza Or Mustard Oil And Their Fractions, Whether Or Not Refined, But Not Chemically Modified</t>
  </si>
  <si>
    <t>Fixed Vegetable Fats And Oils (Including Jojoba Oil) And Their Fractions, Whether Or Not Refined, But Not Chemically Modified</t>
  </si>
  <si>
    <t>Animal Or Vegetable Fats And Oils And Their Fractions, Partly Or Wholly Hydrogenated Etc., Whether Or Not Refined, But Not Further Prepared</t>
  </si>
  <si>
    <t>Margarine; Edible Mixtures Or Preparations Of Animal Or Vegetable Fats Or Oils Or Of Fractions Of Different Specified Fats And Oils</t>
  </si>
  <si>
    <t>Animal Or Vegetable Fats, Oils And Their Fractions, Boiled, Oxidized, Etc.; Inedible Mixes Or Preparations Of Animal Or Vegetable Fats And Oils, Nesoi</t>
  </si>
  <si>
    <t>Glycerol (Glycerine), Whether Or Not Pure; Glycerol Waters And Glycerol Lyes</t>
  </si>
  <si>
    <t>Vegetable Waxes (Other Than Triglycerides), Beeswax, Other Insect Waxes And Spermaceti, Whether Or Not Refined Or Colored</t>
  </si>
  <si>
    <t>Degras; Residues Resulting From The Treatment Of Fatty Substances Or Animal Or Vegetable Waxes</t>
  </si>
  <si>
    <t>Sausages And Similar Products, Of Meat, Meat Offal Or Blood; Food Preparations Based On These Products</t>
  </si>
  <si>
    <t>Prepared Or Preserved Meat, Meat Offal Or Blood, Nesoi</t>
  </si>
  <si>
    <t>Extracts And Juices Of Meat, Fish Or Crustaceans, Molluscs Or Other Aquatic Invertebrates</t>
  </si>
  <si>
    <t>Prepared Or Preserved Fish; Caviar And Caviar Substitutes Prepared From Fish Eggs</t>
  </si>
  <si>
    <t>Crustaceans, Molluscs And Other Aquatic Invertebrates, Prepared Or Preserved</t>
  </si>
  <si>
    <t>Cane Or Beet Sugar And Chemically Pure Sucrose, In Solid Form</t>
  </si>
  <si>
    <t>Sugars Nesoi, Including Chemically Pure Lactose, Maltose, Glucose And Fructose In Solid Form; Sugar Syrups (Plain); Artificial Honey; Caramel</t>
  </si>
  <si>
    <t>Molasses Resulting From The Extraction Or Refining Of Sugar</t>
  </si>
  <si>
    <t>Sugar Confectionary (Including White Chocolate), Not Containing Cocoa</t>
  </si>
  <si>
    <t>Cocoa Beans, Whole Or Broken, Raw Or Roasted</t>
  </si>
  <si>
    <t>Cocoa Shells, Husks, Skins And Other Cocoa Waste</t>
  </si>
  <si>
    <t>Cocoa Paste, Whether Or Not Defatted</t>
  </si>
  <si>
    <t>Cocoa Butter, Fat And Oil</t>
  </si>
  <si>
    <t>Cocoa Powder, Not Containing Added Sugar Or Other Sweetening Matter</t>
  </si>
  <si>
    <t>Chocolate And Other Food Preparations Containing Cocoa</t>
  </si>
  <si>
    <t>Malt Extract; Food Preparations Of Flour, Meal Etc. Containing Under 40% Cocoa Nesoi; Food Preparations Of Milk Etc. Containing Under 50% Cocoa Nesoi</t>
  </si>
  <si>
    <t>Pasta, Whether Or Not Cooked Or Stuffed Or Otherwise Prepared, Including Spagetti, Lasagna, Noodles Etc.; Couscous, Whether Or Not Prepared</t>
  </si>
  <si>
    <t>Tapioca And Substitutes Therefor Prepared From Starch, In The Form Of Flakes, Grains, Pearls, Siftings Or Similar Forms</t>
  </si>
  <si>
    <t>Prepared Foods From Swelling Or Roasting Cereals Or Products; Cereals (Exc Corn), In Grain Form Flakes Or Worked Grain Prepared N.E.S.O.I</t>
  </si>
  <si>
    <t>Bread, Pastry, Cakes, Bisuits And Other Bakers' Wares; Communion Wafers, Empty Capsules For Medicine Etc., Sealing Wafers, Rice Paper Etc.</t>
  </si>
  <si>
    <t>Vegetables, Fruit, Nuts And Other Edible Parts Of Plants, Prepared Or Preserved By Vinegar Or Acetic Acid</t>
  </si>
  <si>
    <t>Tomatoes Prepared Or Preserved Otherwise Than By Vinegar Or Acetic Acid</t>
  </si>
  <si>
    <t>Mushrooms And Truffles, Prepared Or Preserved Otherwise Than By Vinegar Or Acetic Acid</t>
  </si>
  <si>
    <t>Vegetables, Other Than Tomatoes, Mushrooms And Truffles, Prepared Or Preserved Otherwise Than By Vinegar Or Acetic Acid, Frozen, Exc Products Of 2006</t>
  </si>
  <si>
    <t>Vegetables, Other Than Tomatoes, Mushrooms And Truffles, Prepared Or Preserved Otherwise Than By Vinegar Or Acetic Acid, Not Frozen Exc Prdcts Of 2006</t>
  </si>
  <si>
    <t>Vegetables, Fruit, Nuts, Fruit-Peel And Other Parts Of Plants Preserved By Sugar (Drained, Glace Or Crystallized)</t>
  </si>
  <si>
    <t>Jams, Fruit Jellies, Marmalades, Fruit Or Nut Puree And Fruit Or Nut Pastes, Being Cooked Preparations, Whether Or Not Containing Added Sweetening</t>
  </si>
  <si>
    <t>Fruit, Nuts And Other Edible Parts Of Plants, Otherwise Prepared Or Preserved, Whether Or Not Containing Added Sweetening Or Spirit, Nesoi</t>
  </si>
  <si>
    <t>Fruit Juices Nt Fortified W Vit Or Minls (Incl Grape Must) &amp; Vegetable Juices, Unfermentd &amp; Nt Containg Add Spirit, Whet Or Nt Containg Added Sweeteng</t>
  </si>
  <si>
    <t>Extracts, Essences And Concentrates Of Coffee, Tea Or Mate And Preparations Thereof; Roasted Chicory Etc. And Its Extracts, Essences And Concentrates</t>
  </si>
  <si>
    <t>Yeasts; Other Single-Cell Micro-Organisms, Dead (Other Than Medicinal Vaccines Of Heading 3002); Prepared Baking Powders</t>
  </si>
  <si>
    <t>Sauces And Preparations Therefor; Mixed Condiments And Mixed Seasonings; Mustard Flour And Meal And Prepared Mustard</t>
  </si>
  <si>
    <t>Soups And Broths And Preparations Therefor; Homogenized Composite Food Preparations</t>
  </si>
  <si>
    <t>Ice Cream And Other Edible Ice, Whether Or Not Containing Cocoa</t>
  </si>
  <si>
    <t>Food Preparations Nesoi</t>
  </si>
  <si>
    <t>Waters, Including Natural Or Artificial Mineral Waters And Aerated Waters, Not Containing Added Sweetening Nor Flavored; Ice And Snow</t>
  </si>
  <si>
    <t>Waters, Including Mineral Waters And Aerated Waters, Containing Added Sweetening Or Flavored, And Other Nonalcoholic Beverages Nesoi</t>
  </si>
  <si>
    <t>Beer Made From Malt</t>
  </si>
  <si>
    <t>Wine Of Fresh Grapes, Including Fortified Wines; Grape Must (Having An Alcoholic Strength By Volume Exceeding 0.5% Vol.) Nesoi</t>
  </si>
  <si>
    <t>Vermouth And Other Wine Of Fresh Grapes Flavored With Plants Or Aromatic Substances</t>
  </si>
  <si>
    <t>Fermented Beverages, Nesoi (Includ Cider, Perry &amp; Mead); Mixtures Of Fermented Beverages &amp; Mixtures Of Fermntd Beverages &amp; Non-Alcohol Beverages Nesoi</t>
  </si>
  <si>
    <t>Ethyl Alcohol, Undenatured, Of An Alcoholic Strength By Volume Of 80% Vol. Or Higher; Ethyl Alcohol And Other Spirits, Denatured, Of Any Strength</t>
  </si>
  <si>
    <t>Ethyl Alcohol, Undenatured, Of An Alcoholic Strength By Volume Of Under 80% Vol.; Spirits, Liqueurs And Other Spirituous Beverages</t>
  </si>
  <si>
    <t>Vinegar And Substitutes For Vinegar Obtained From Acetic Acid</t>
  </si>
  <si>
    <t>Flours, Meals And Pellets, Of Meat Or Meat Offal, Of Fish Or Of Crustaceans Etc., Unfit For Human Consumption; Greaves (Cracklings)</t>
  </si>
  <si>
    <t>Bran, Sharps And Other Residues (In Pellets Or Not), Derived From The Sifting, Milling Or Other Working Of Cereals Or Leguminous Plants</t>
  </si>
  <si>
    <t>Residues Of Starch Manufacture And Other Residues And Waste Of Sugar Manufacture, Brewing Or Distilling Dregs And Waste, Whether Or Not In Pellets</t>
  </si>
  <si>
    <t>Soybean Oilcake And Other Solid Residues Resulting From The Extraction Of Soy Bean Oil, Whether Or Not Ground Or In The Form Of Pellets</t>
  </si>
  <si>
    <t>Peanut (Ground-Nut) Oilcake And Other Solid Residues Resulting From The Extraction Of Peanut (Ground-Nut) Oil, Whether Or Not Ground Or In Pellets</t>
  </si>
  <si>
    <t>Oilcake And Other Solid Residues (In Pellets Or Not), Resulting From The Extraction Of Vegetable Fats Or Oils (Except From Soybeans Or Peanuts), Nesoi</t>
  </si>
  <si>
    <t>Wine Lees; Argol</t>
  </si>
  <si>
    <t>Vegetable Materials And Waste, Vegetable Residues And By-Products (In Pellets Or Not), Used In Animal Feeding, Nesoi</t>
  </si>
  <si>
    <t>Preparations Of A Kind Used In Animal Feeding</t>
  </si>
  <si>
    <t>Tobacco, Unmanufactured (Whether Or Not Threshed Or Similarly Processed); Tobacco Refuse</t>
  </si>
  <si>
    <t>Cigars, Cheroots, Cigarillos And Cigarettes, Of Tobacco Or Of Tobacco Substitutes</t>
  </si>
  <si>
    <t>Tobacco And Tobacco Substitute Manufactures, Nesoi; Homogenized Or Reconstituted Tobacco; Tobacco Extracts And Essences</t>
  </si>
  <si>
    <t>Essential Oils, Concretes And Absolutes; Resinoid;Extracted Oleoresins; Concen Of Essen Oils And Terpenic By Prods; Aqueous Solutns Etc. Of Essen Oil</t>
  </si>
  <si>
    <t>Casein, Caseinates And Other Casein Derivatives; Casein Glues</t>
  </si>
  <si>
    <t>Dextrins And Other Modified Starches; Glues Based On Starches, Or On Dextrins Or Other Modified Starches</t>
  </si>
  <si>
    <t>Raw Hides And Skins Of Bovine Or Equine Animals (Fresh Or Preserved, But Not Tanned Or Further Prepared), Whether Or Not Dehaired Or Split</t>
  </si>
  <si>
    <t>Raw Skins Of Sheep Or Lambs, Other Than Astrakhan, Broadtail, Caracul Or Similar Skins (Fresh Or Preserved, But Not Tanned Or Further Prepared)</t>
  </si>
  <si>
    <t>Raw Hides And Skins Nesoi (Fresh Or Preserved, But Not Tanned Or Further Prepared), Whether Or Not Dehaired Or Split</t>
  </si>
  <si>
    <t>Tanned Or Crust Hides/Skins Of Bovine (Inc. Buffalo) Or Equine Animals, Without Hair On Whether/Not Split, Nt Furt Preped, Nes</t>
  </si>
  <si>
    <t>Tanned Or Crust Skins Of Sheep Or Lamb, Without Wool On, Whether Or Not Split, But Not Further Prepared, Nesoi</t>
  </si>
  <si>
    <t>Tanned Or Crust Hides Of Other Animals, Without Hair On, Whether Or Not Split, But Not Further Prepared, Nesoi</t>
  </si>
  <si>
    <t>Leather Further Preped After Tanning/Crusting, Incd Parchment-Dressed Lthr Of Bovine/Equine Animals, Nesoi, Without Hair On, Whether/Not Split,Nes</t>
  </si>
  <si>
    <t>Sheep/Lamb Leather Further Perpared After Tanning/Crusting, Including Parchement-Dressed Leather, W/O Wool On, Whr Nt Split, Nt Hd 414</t>
  </si>
  <si>
    <t>Leather Further Preped After Tanning/Crusting, Including Parchement-Dressed Leather, Of Other Animals, W/O Wool/ Hair On, Whether/ Nt Split,Nt Hd 4114</t>
  </si>
  <si>
    <t>Chamois (Including Combination Chamois) Leather; Patent Leather &amp; Patent Laminated Leather; Metallized Leather</t>
  </si>
  <si>
    <t>Composite Leather W/Bas Of Lthr/Fibr In Slab/Sht/Stp Whtr/Nt In Rolls,Paring &amp; Wrk Of Lthr, Nt Sut. For Manuft Of Artcl; Lthr Dust/Pwd/Flr</t>
  </si>
  <si>
    <t>Raw Furskins Nesoi (Other Than Raw Hides And Skins Usually Used For Leather), Including Heads, Tails And Pieces Or Cuttings Suitable For Furriers' Use</t>
  </si>
  <si>
    <t>Tanned Or Dressed Furskins (Including Heads, Tails And Other Pieces Or Cuttings), Whether Or Not Assembled</t>
  </si>
  <si>
    <t>Fuel Wood In Logs, Faggots Etc.; Wood In Chips Or Particles; Sawdust And Wood Scrap, Whether Or Not Agglomerated In Logs, Briquettes Or Other Forms</t>
  </si>
  <si>
    <t>Wood Charcoal (Including Shell Or Nut Charcoal), Whether Or Not Agglomerated</t>
  </si>
  <si>
    <t>Wood In The Rough, Whether Or Not Stripped Of Bark Or Sapwood, Or Roughly Squared</t>
  </si>
  <si>
    <t>Hoopwood; Split Poles; Piles, Pickets And Stakes Of Wood, Pointed; Roughly Trimmed Wooden Sticks For Walking-Sticks, Etc.; Chipwood And The Like</t>
  </si>
  <si>
    <t>Wood Wool (Excelsior); Wood Flour</t>
  </si>
  <si>
    <t>Railway Or Tramway Sleepers (Cross-Ties) Of Wood</t>
  </si>
  <si>
    <t>Wood Sawn Or Chipped Lengthwise, Sliced Or Peeled, More Than 6 Mm (.236 In.) Thick</t>
  </si>
  <si>
    <t>Veneer Sheets And Sheets For Plywood And Other Wood Sawn Lengthwise, Sliced Or Peeled, Not More Than 6 Mm (.236 In.) Thick</t>
  </si>
  <si>
    <t>Wood, Continuously Shaped (Tongued, Grooved, Molded, Etc.) Along Any Of Its Edges Or Faces</t>
  </si>
  <si>
    <t>Particle Board And Similar Board Of Wood Or Other Ligneous Materials</t>
  </si>
  <si>
    <t>Fiberboard Of Wood Or Other Ligneous Materials</t>
  </si>
  <si>
    <t>Plywood, Veneered Panels And Similar Laminated Wood</t>
  </si>
  <si>
    <t>Densified Wood, In Blocks, Plates, Strips Or Profile Shapes</t>
  </si>
  <si>
    <t>Wool, Not Carded Or Combed</t>
  </si>
  <si>
    <t>Fine Or Coarse Animal Hair, Not Carded Or Combed</t>
  </si>
  <si>
    <t>Waste Of Wool Or Of Fine Or Coarse Animal Hair, Including Yarn Waste But Excluding Garnetted Stock</t>
  </si>
  <si>
    <t>Garnetted Stock Of Wool Or Of Fine Or Coarse Animal Hair</t>
  </si>
  <si>
    <t>Wool And Fine Or Coarse Animal Hair, Carded Or Combed</t>
  </si>
  <si>
    <t>Cotton, Not Carded Or Combed</t>
  </si>
  <si>
    <t>Cotton Waste (Including Yarn Waste And Garnetted Stock)</t>
  </si>
  <si>
    <t>Cotton, Carded Or Combed</t>
  </si>
  <si>
    <t>Coffee, Not Roasted, Not Decaffeinated</t>
  </si>
  <si>
    <t>Coffee, Not Roasted, Decaffeinated</t>
  </si>
  <si>
    <t>Coffee, Roasted, Not Decaffeinated</t>
  </si>
  <si>
    <t>Coffee, Roasted, Decaffeinated</t>
  </si>
  <si>
    <t>Coffee Substitutes Containing Coffee; Coffee Husks And Skins</t>
  </si>
  <si>
    <t>Sorbitol Other Than That Of Subheading 2905.44</t>
  </si>
  <si>
    <t>Total</t>
  </si>
  <si>
    <t>Value($1,000)</t>
  </si>
  <si>
    <t>Korea Imports from All of Origins</t>
  </si>
  <si>
    <t>Korea Imports from United States</t>
  </si>
  <si>
    <t>TOTAL
CALENDAR
2016</t>
  </si>
  <si>
    <t>TOTAL
CALENDAR
2017</t>
  </si>
  <si>
    <t>TOTAL
CALENDAR
2018</t>
  </si>
  <si>
    <t>TOTAL
CALENDAR
2019</t>
  </si>
  <si>
    <t>U.S.A.
CALENDAR
2016</t>
  </si>
  <si>
    <t>U.S.A.
CALENDAR
2017</t>
  </si>
  <si>
    <t>U.S.A.
CALENDAR
2018</t>
  </si>
  <si>
    <t>U.S.A.
CALENDAR
2019</t>
  </si>
  <si>
    <t>(Source: Korea Trade Information Service, Compiled by ATO Seoul)</t>
  </si>
  <si>
    <t>Total Sum:</t>
  </si>
  <si>
    <t>TOTAL
CALENDAR
2020</t>
  </si>
  <si>
    <t>U.S.A.
CALENDAR
2020</t>
  </si>
  <si>
    <t>GRAND TOTAL:</t>
  </si>
  <si>
    <t>WORLD
CALENDAR
2020</t>
  </si>
  <si>
    <t>U.S.A. 
CALENDAR
2020</t>
  </si>
  <si>
    <t>All figures: $1,000 (based on CIF Value)</t>
  </si>
  <si>
    <t>All figures: $1,000 (based on CIF value)</t>
  </si>
  <si>
    <t>Monthly Percent Change</t>
  </si>
  <si>
    <t>Meat of Horse</t>
  </si>
  <si>
    <t>Meat of Lamb, Mutton, Goat, Fresh</t>
  </si>
  <si>
    <t>TOTAL
CALENDAR
2021</t>
  </si>
  <si>
    <t>PERCENT
CHANGE
'22 / '21</t>
  </si>
  <si>
    <t>U.S.A.
CALENDAR
2021</t>
  </si>
  <si>
    <t>WORLD
CALENDAR
2021</t>
  </si>
  <si>
    <t>U.S.A. 
CALENDAR
2021</t>
  </si>
  <si>
    <t>PERCENT
CHANGE
`22 / '21</t>
  </si>
  <si>
    <t>Percent 
Change
`22 / `21</t>
  </si>
  <si>
    <t>TOTAL
JAN - MAR
2022</t>
  </si>
  <si>
    <t>U.S.A.
JAN - MAR
2022</t>
  </si>
  <si>
    <t>Jan - Apr, 2021</t>
  </si>
  <si>
    <t>Jan - Apr, 2022</t>
  </si>
  <si>
    <t>KOREA - TOTAL AGRICULTURAL IMPORTS BY FOUR DIGIT HS CODE, 2016 - 2022 (April)</t>
  </si>
  <si>
    <t>TOTAL
JAN - APR
2021</t>
  </si>
  <si>
    <t>TOTAL
JAN - APR
2022</t>
  </si>
  <si>
    <t>U.S.A.
JAN - APR
2021</t>
  </si>
  <si>
    <t>U.S.A.
JAN - APR
2022</t>
  </si>
  <si>
    <t>KOREA - TOTAL AGRICULTURAL IMPORTS BY SECTOR, 2016 - 2022 (April)</t>
  </si>
  <si>
    <t>WORLD
JAN - APR
2022</t>
  </si>
  <si>
    <t>U.S.A. 
JAN - APR
2021</t>
  </si>
  <si>
    <t>U.S.A. 
JAN - APR
2022</t>
  </si>
  <si>
    <t>WORLD
JAN - APR
2021</t>
  </si>
  <si>
    <t>Top 100 Commodity Imports from United States,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</si>
</sst>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###"/>
    <numFmt numFmtId="166" formatCode="_(* #,##0_);_(* \(#,##0\);_(* &quot;-&quot;??_);_(@_)"/>
  </numFmts>
  <fonts count="106">
    <font>
      <sz val="12"/>
      <name val="SWISS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SWISS"/>
      <family val="1"/>
    </font>
    <font>
      <b/>
      <sz val="8"/>
      <color indexed="14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b/>
      <sz val="8"/>
      <color indexed="16"/>
      <name val="Arial"/>
      <family val="2"/>
    </font>
    <font>
      <sz val="14"/>
      <name val="SWISS"/>
      <family val="1"/>
    </font>
    <font>
      <b/>
      <sz val="14"/>
      <color indexed="14"/>
      <name val="Arial"/>
      <family val="2"/>
    </font>
    <font>
      <sz val="8"/>
      <color indexed="14"/>
      <name val="SWISS"/>
      <family val="1"/>
    </font>
    <font>
      <b/>
      <sz val="8"/>
      <color indexed="11"/>
      <name val="SWISS"/>
      <family val="1"/>
    </font>
    <font>
      <b/>
      <sz val="8"/>
      <name val="SWISS"/>
      <family val="2"/>
    </font>
    <font>
      <sz val="8"/>
      <color indexed="8"/>
      <name val="SWISS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name val="SWISS"/>
      <family val="2"/>
    </font>
    <font>
      <sz val="10"/>
      <name val="SWISS"/>
      <family val="1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10"/>
      <color indexed="11"/>
      <name val="SWISS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6"/>
      <name val="SWISS"/>
      <family val="1"/>
    </font>
    <font>
      <b/>
      <sz val="8"/>
      <color indexed="60"/>
      <name val="SWISS"/>
      <family val="1"/>
    </font>
    <font>
      <b/>
      <sz val="8"/>
      <color indexed="20"/>
      <name val="SWISS"/>
      <family val="1"/>
    </font>
    <font>
      <b/>
      <sz val="8"/>
      <color indexed="56"/>
      <name val="Arial"/>
      <family val="2"/>
    </font>
    <font>
      <sz val="12"/>
      <color indexed="56"/>
      <name val="SWISS"/>
      <family val="1"/>
    </font>
    <font>
      <b/>
      <sz val="10"/>
      <color indexed="20"/>
      <name val="SWISS"/>
      <family val="2"/>
    </font>
    <font>
      <b/>
      <sz val="12"/>
      <name val="SWISS"/>
      <family val="1"/>
    </font>
    <font>
      <b/>
      <sz val="12"/>
      <name val="돋움"/>
      <family val="3"/>
      <charset val="129"/>
    </font>
    <font>
      <b/>
      <sz val="14"/>
      <name val="SWISS"/>
      <family val="1"/>
    </font>
    <font>
      <b/>
      <sz val="8"/>
      <color indexed="8"/>
      <name val="SWISS"/>
      <family val="1"/>
    </font>
    <font>
      <b/>
      <sz val="10"/>
      <color indexed="8"/>
      <name val="Arial"/>
      <family val="2"/>
    </font>
    <font>
      <sz val="8"/>
      <color indexed="16"/>
      <name val="Arial"/>
      <family val="2"/>
    </font>
    <font>
      <b/>
      <sz val="14"/>
      <color indexed="55"/>
      <name val="Arial"/>
      <family val="2"/>
    </font>
    <font>
      <sz val="14"/>
      <color indexed="55"/>
      <name val="Arial"/>
      <family val="2"/>
    </font>
    <font>
      <b/>
      <sz val="10"/>
      <color indexed="18"/>
      <name val="돋움"/>
      <family val="3"/>
      <charset val="129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trike/>
      <sz val="14"/>
      <color theme="1" tint="0.499984740745262"/>
      <name val="Arial"/>
      <family val="2"/>
    </font>
    <font>
      <strike/>
      <sz val="8"/>
      <color theme="1" tint="0.499984740745262"/>
      <name val="Arial"/>
      <family val="2"/>
    </font>
    <font>
      <sz val="10"/>
      <color indexed="18"/>
      <name val="Arial"/>
      <family val="2"/>
    </font>
    <font>
      <b/>
      <sz val="10"/>
      <name val="SWISS"/>
      <family val="1"/>
    </font>
    <font>
      <sz val="12"/>
      <name val="SWISS"/>
      <family val="1"/>
    </font>
    <font>
      <sz val="12"/>
      <color rgb="FFFF0000"/>
      <name val="SWISS"/>
      <family val="1"/>
    </font>
    <font>
      <b/>
      <sz val="12"/>
      <color rgb="FFC00000"/>
      <name val="SWISS"/>
    </font>
    <font>
      <b/>
      <sz val="14"/>
      <name val="Verdana"/>
      <family val="2"/>
    </font>
    <font>
      <b/>
      <sz val="14"/>
      <color indexed="55"/>
      <name val="Verdana"/>
      <family val="2"/>
    </font>
    <font>
      <sz val="14"/>
      <name val="Verdana"/>
      <family val="2"/>
    </font>
    <font>
      <strike/>
      <sz val="14"/>
      <color theme="1" tint="0.499984740745262"/>
      <name val="Verdana"/>
      <family val="2"/>
    </font>
    <font>
      <b/>
      <sz val="14"/>
      <color indexed="14"/>
      <name val="Verdana"/>
      <family val="2"/>
    </font>
    <font>
      <sz val="14"/>
      <color indexed="55"/>
      <name val="Verdana"/>
      <family val="2"/>
    </font>
    <font>
      <b/>
      <sz val="10"/>
      <color indexed="16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0"/>
      <color indexed="16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4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4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b/>
      <sz val="10"/>
      <color indexed="20"/>
      <name val="Calibri"/>
      <family val="2"/>
      <scheme val="minor"/>
    </font>
    <font>
      <b/>
      <sz val="10"/>
      <color indexed="6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1"/>
      <color indexed="20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2"/>
      <color indexed="6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11"/>
      <name val="Calibri"/>
      <family val="2"/>
      <scheme val="minor"/>
    </font>
    <font>
      <b/>
      <sz val="10"/>
      <color indexed="61"/>
      <name val="Calibri"/>
      <family val="2"/>
      <scheme val="minor"/>
    </font>
    <font>
      <sz val="10"/>
      <name val="Verdana"/>
      <family val="2"/>
    </font>
    <font>
      <sz val="12"/>
      <color indexed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4"/>
      <name val="Corbel"/>
      <family val="2"/>
    </font>
    <font>
      <b/>
      <sz val="18"/>
      <name val="Corbel"/>
      <family val="2"/>
    </font>
    <font>
      <b/>
      <sz val="16"/>
      <name val="Corbel"/>
      <family val="2"/>
    </font>
    <font>
      <b/>
      <sz val="12"/>
      <color indexed="55"/>
      <name val="Corbel"/>
      <family val="2"/>
    </font>
    <font>
      <b/>
      <sz val="12"/>
      <color indexed="18"/>
      <name val="Corbel"/>
      <family val="2"/>
    </font>
    <font>
      <sz val="14"/>
      <name val="Corbel"/>
      <family val="2"/>
    </font>
    <font>
      <sz val="18"/>
      <name val="Corbel"/>
      <family val="2"/>
    </font>
    <font>
      <b/>
      <sz val="12"/>
      <color theme="0" tint="-0.499984740745262"/>
      <name val="Corbel"/>
      <family val="2"/>
    </font>
    <font>
      <sz val="12"/>
      <color theme="0" tint="-0.499984740745262"/>
      <name val="Corbel"/>
      <family val="2"/>
    </font>
    <font>
      <b/>
      <sz val="10.5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34"/>
        <bgColor indexed="34"/>
      </patternFill>
    </fill>
    <fill>
      <patternFill patternType="solid">
        <fgColor indexed="13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558">
    <xf numFmtId="0" fontId="0" fillId="0" borderId="0" xfId="0"/>
    <xf numFmtId="0" fontId="7" fillId="0" borderId="0" xfId="0" applyFont="1" applyProtection="1"/>
    <xf numFmtId="0" fontId="7" fillId="0" borderId="0" xfId="0" applyFont="1"/>
    <xf numFmtId="37" fontId="7" fillId="0" borderId="0" xfId="0" applyNumberFormat="1" applyFont="1" applyFill="1" applyProtection="1"/>
    <xf numFmtId="0" fontId="4" fillId="0" borderId="0" xfId="0" applyFont="1" applyProtection="1"/>
    <xf numFmtId="164" fontId="4" fillId="0" borderId="0" xfId="0" applyNumberFormat="1" applyFont="1" applyProtection="1"/>
    <xf numFmtId="0" fontId="4" fillId="0" borderId="0" xfId="0" applyFont="1"/>
    <xf numFmtId="0" fontId="7" fillId="0" borderId="0" xfId="0" applyFont="1" applyFill="1" applyProtection="1"/>
    <xf numFmtId="0" fontId="7" fillId="0" borderId="0" xfId="0" applyFont="1" applyFill="1"/>
    <xf numFmtId="37" fontId="4" fillId="0" borderId="0" xfId="0" applyNumberFormat="1" applyFont="1" applyFill="1" applyProtection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164" fontId="6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Alignment="1" applyProtection="1">
      <alignment horizontal="right"/>
    </xf>
    <xf numFmtId="164" fontId="7" fillId="0" borderId="0" xfId="0" applyNumberFormat="1" applyFont="1" applyProtection="1"/>
    <xf numFmtId="164" fontId="7" fillId="0" borderId="0" xfId="0" applyNumberFormat="1" applyFont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15" fillId="0" borderId="0" xfId="0" applyFont="1"/>
    <xf numFmtId="164" fontId="16" fillId="0" borderId="0" xfId="0" applyNumberFormat="1" applyFont="1" applyBorder="1" applyProtection="1"/>
    <xf numFmtId="164" fontId="17" fillId="0" borderId="0" xfId="0" applyNumberFormat="1" applyFont="1" applyBorder="1" applyProtection="1"/>
    <xf numFmtId="0" fontId="19" fillId="0" borderId="0" xfId="0" applyFont="1"/>
    <xf numFmtId="0" fontId="19" fillId="0" borderId="0" xfId="0" applyFont="1" applyFill="1"/>
    <xf numFmtId="0" fontId="20" fillId="0" borderId="0" xfId="0" applyFont="1"/>
    <xf numFmtId="0" fontId="23" fillId="0" borderId="0" xfId="0" applyFont="1" applyAlignment="1">
      <alignment horizontal="center"/>
    </xf>
    <xf numFmtId="0" fontId="20" fillId="2" borderId="0" xfId="0" applyFont="1" applyFill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2" fillId="0" borderId="0" xfId="0" applyFont="1"/>
    <xf numFmtId="0" fontId="33" fillId="0" borderId="0" xfId="0" applyFont="1" applyAlignment="1">
      <alignment shrinkToFit="1"/>
    </xf>
    <xf numFmtId="165" fontId="34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</xf>
    <xf numFmtId="37" fontId="2" fillId="0" borderId="0" xfId="0" applyNumberFormat="1" applyFont="1" applyFill="1" applyProtection="1"/>
    <xf numFmtId="0" fontId="33" fillId="0" borderId="0" xfId="0" applyFont="1"/>
    <xf numFmtId="0" fontId="36" fillId="0" borderId="0" xfId="0" applyFont="1"/>
    <xf numFmtId="0" fontId="38" fillId="0" borderId="0" xfId="0" applyFont="1" applyFill="1"/>
    <xf numFmtId="0" fontId="13" fillId="0" borderId="0" xfId="0" applyFont="1" applyFill="1" applyAlignment="1">
      <alignment horizontal="center"/>
    </xf>
    <xf numFmtId="37" fontId="43" fillId="0" borderId="0" xfId="0" applyNumberFormat="1" applyFont="1" applyFill="1" applyProtection="1"/>
    <xf numFmtId="0" fontId="3" fillId="0" borderId="0" xfId="0" applyFont="1" applyFill="1"/>
    <xf numFmtId="0" fontId="40" fillId="0" borderId="0" xfId="0" applyFont="1" applyFill="1"/>
    <xf numFmtId="0" fontId="9" fillId="0" borderId="0" xfId="0" applyFont="1" applyFill="1"/>
    <xf numFmtId="0" fontId="4" fillId="0" borderId="0" xfId="0" applyFont="1" applyFill="1"/>
    <xf numFmtId="0" fontId="18" fillId="0" borderId="0" xfId="0" applyFont="1" applyFill="1"/>
    <xf numFmtId="0" fontId="18" fillId="0" borderId="2" xfId="0" applyFont="1" applyBorder="1" applyProtection="1"/>
    <xf numFmtId="0" fontId="7" fillId="0" borderId="0" xfId="0" applyFont="1" applyBorder="1" applyProtection="1"/>
    <xf numFmtId="37" fontId="7" fillId="0" borderId="0" xfId="0" applyNumberFormat="1" applyFont="1" applyFill="1" applyBorder="1" applyProtection="1"/>
    <xf numFmtId="0" fontId="22" fillId="0" borderId="0" xfId="0" applyFont="1" applyBorder="1" applyAlignment="1" applyProtection="1">
      <alignment horizontal="center"/>
    </xf>
    <xf numFmtId="0" fontId="24" fillId="0" borderId="0" xfId="0" applyFont="1" applyBorder="1" applyAlignment="1">
      <alignment horizontal="center" vertical="center"/>
    </xf>
    <xf numFmtId="37" fontId="18" fillId="0" borderId="2" xfId="0" applyNumberFormat="1" applyFont="1" applyBorder="1" applyAlignment="1" applyProtection="1">
      <alignment shrinkToFit="1"/>
    </xf>
    <xf numFmtId="0" fontId="0" fillId="0" borderId="12" xfId="0" applyBorder="1"/>
    <xf numFmtId="0" fontId="0" fillId="0" borderId="0" xfId="0" applyAlignment="1">
      <alignment horizontal="center"/>
    </xf>
    <xf numFmtId="0" fontId="21" fillId="0" borderId="2" xfId="0" applyFont="1" applyBorder="1" applyAlignment="1" applyProtection="1">
      <alignment horizontal="center"/>
    </xf>
    <xf numFmtId="0" fontId="37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18" fillId="0" borderId="0" xfId="0" applyNumberFormat="1" applyFont="1" applyAlignment="1" applyProtection="1">
      <alignment horizontal="right"/>
    </xf>
    <xf numFmtId="0" fontId="31" fillId="10" borderId="6" xfId="0" applyFont="1" applyFill="1" applyBorder="1"/>
    <xf numFmtId="0" fontId="30" fillId="10" borderId="3" xfId="0" applyFont="1" applyFill="1" applyBorder="1" applyAlignment="1" applyProtection="1">
      <alignment horizontal="center" vertical="center" wrapText="1"/>
    </xf>
    <xf numFmtId="0" fontId="9" fillId="10" borderId="3" xfId="0" applyFont="1" applyFill="1" applyBorder="1" applyAlignment="1" applyProtection="1">
      <alignment horizontal="center" vertical="center" wrapText="1"/>
    </xf>
    <xf numFmtId="37" fontId="45" fillId="0" borderId="0" xfId="0" applyNumberFormat="1" applyFont="1" applyFill="1" applyProtection="1"/>
    <xf numFmtId="0" fontId="45" fillId="0" borderId="0" xfId="0" applyFont="1" applyBorder="1" applyProtection="1"/>
    <xf numFmtId="37" fontId="1" fillId="0" borderId="2" xfId="0" applyNumberFormat="1" applyFont="1" applyBorder="1" applyAlignment="1" applyProtection="1">
      <alignment shrinkToFit="1"/>
    </xf>
    <xf numFmtId="0" fontId="0" fillId="0" borderId="0" xfId="0" applyFont="1"/>
    <xf numFmtId="0" fontId="47" fillId="2" borderId="0" xfId="0" applyFont="1" applyFill="1"/>
    <xf numFmtId="0" fontId="49" fillId="0" borderId="0" xfId="0" applyFont="1"/>
    <xf numFmtId="166" fontId="0" fillId="0" borderId="0" xfId="2" applyNumberFormat="1" applyFont="1" applyAlignment="1">
      <alignment vertical="center"/>
    </xf>
    <xf numFmtId="166" fontId="0" fillId="0" borderId="0" xfId="2" applyNumberFormat="1" applyFont="1"/>
    <xf numFmtId="0" fontId="33" fillId="0" borderId="12" xfId="0" applyFont="1" applyBorder="1" applyAlignment="1">
      <alignment vertical="center"/>
    </xf>
    <xf numFmtId="0" fontId="33" fillId="0" borderId="12" xfId="0" applyFont="1" applyBorder="1"/>
    <xf numFmtId="165" fontId="42" fillId="0" borderId="0" xfId="0" applyNumberFormat="1" applyFont="1" applyBorder="1" applyAlignment="1" applyProtection="1">
      <alignment horizontal="center"/>
    </xf>
    <xf numFmtId="0" fontId="50" fillId="0" borderId="0" xfId="0" applyFont="1"/>
    <xf numFmtId="0" fontId="10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38" fontId="11" fillId="0" borderId="0" xfId="0" applyNumberFormat="1" applyFont="1" applyBorder="1" applyAlignment="1" applyProtection="1"/>
    <xf numFmtId="38" fontId="2" fillId="0" borderId="0" xfId="0" applyNumberFormat="1" applyFont="1" applyBorder="1" applyAlignment="1" applyProtection="1"/>
    <xf numFmtId="38" fontId="3" fillId="0" borderId="0" xfId="0" applyNumberFormat="1" applyFont="1" applyBorder="1" applyAlignment="1" applyProtection="1"/>
    <xf numFmtId="38" fontId="44" fillId="0" borderId="0" xfId="0" applyNumberFormat="1" applyFont="1" applyBorder="1" applyAlignment="1" applyProtection="1"/>
    <xf numFmtId="38" fontId="39" fillId="0" borderId="0" xfId="0" applyNumberFormat="1" applyFont="1" applyBorder="1" applyAlignment="1" applyProtection="1"/>
    <xf numFmtId="38" fontId="40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Border="1" applyAlignment="1"/>
    <xf numFmtId="37" fontId="45" fillId="0" borderId="0" xfId="0" applyNumberFormat="1" applyFont="1" applyFill="1" applyBorder="1" applyProtection="1"/>
    <xf numFmtId="37" fontId="4" fillId="0" borderId="0" xfId="0" applyNumberFormat="1" applyFont="1" applyFill="1" applyBorder="1" applyProtection="1"/>
    <xf numFmtId="0" fontId="8" fillId="0" borderId="0" xfId="0" applyFont="1" applyBorder="1" applyAlignment="1"/>
    <xf numFmtId="0" fontId="1" fillId="0" borderId="0" xfId="0" applyFont="1" applyBorder="1" applyProtection="1"/>
    <xf numFmtId="0" fontId="18" fillId="0" borderId="12" xfId="0" applyFont="1" applyBorder="1" applyProtection="1"/>
    <xf numFmtId="164" fontId="8" fillId="0" borderId="12" xfId="0" applyNumberFormat="1" applyFont="1" applyBorder="1" applyAlignment="1" applyProtection="1">
      <alignment horizontal="right"/>
    </xf>
    <xf numFmtId="0" fontId="4" fillId="0" borderId="12" xfId="0" applyFont="1" applyBorder="1" applyProtection="1"/>
    <xf numFmtId="0" fontId="7" fillId="0" borderId="12" xfId="0" applyFont="1" applyBorder="1" applyAlignment="1" applyProtection="1">
      <alignment horizontal="right"/>
    </xf>
    <xf numFmtId="0" fontId="7" fillId="10" borderId="15" xfId="0" applyFont="1" applyFill="1" applyBorder="1" applyProtection="1"/>
    <xf numFmtId="0" fontId="7" fillId="10" borderId="16" xfId="0" applyFont="1" applyFill="1" applyBorder="1" applyProtection="1"/>
    <xf numFmtId="0" fontId="45" fillId="10" borderId="16" xfId="0" applyFont="1" applyFill="1" applyBorder="1" applyProtection="1"/>
    <xf numFmtId="38" fontId="2" fillId="16" borderId="0" xfId="0" applyNumberFormat="1" applyFont="1" applyFill="1" applyBorder="1" applyAlignment="1" applyProtection="1"/>
    <xf numFmtId="38" fontId="3" fillId="16" borderId="0" xfId="0" applyNumberFormat="1" applyFont="1" applyFill="1" applyBorder="1" applyAlignment="1" applyProtection="1"/>
    <xf numFmtId="38" fontId="44" fillId="16" borderId="0" xfId="0" applyNumberFormat="1" applyFont="1" applyFill="1" applyBorder="1" applyAlignment="1" applyProtection="1"/>
    <xf numFmtId="0" fontId="21" fillId="0" borderId="5" xfId="0" applyFont="1" applyBorder="1" applyAlignment="1" applyProtection="1">
      <alignment horizontal="center"/>
    </xf>
    <xf numFmtId="0" fontId="37" fillId="0" borderId="5" xfId="0" applyFont="1" applyBorder="1" applyAlignment="1">
      <alignment horizontal="center" vertical="center"/>
    </xf>
    <xf numFmtId="37" fontId="1" fillId="0" borderId="0" xfId="0" applyNumberFormat="1" applyFont="1" applyAlignment="1" applyProtection="1">
      <alignment horizontal="right"/>
    </xf>
    <xf numFmtId="37" fontId="0" fillId="0" borderId="12" xfId="0" applyNumberFormat="1" applyBorder="1"/>
    <xf numFmtId="37" fontId="0" fillId="0" borderId="0" xfId="0" applyNumberFormat="1" applyFont="1"/>
    <xf numFmtId="38" fontId="51" fillId="0" borderId="0" xfId="0" applyNumberFormat="1" applyFont="1" applyBorder="1" applyAlignment="1" applyProtection="1"/>
    <xf numFmtId="38" fontId="52" fillId="0" borderId="0" xfId="0" applyNumberFormat="1" applyFont="1" applyBorder="1" applyAlignment="1" applyProtection="1"/>
    <xf numFmtId="0" fontId="53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38" fontId="55" fillId="0" borderId="0" xfId="0" applyNumberFormat="1" applyFont="1" applyBorder="1" applyAlignment="1" applyProtection="1"/>
    <xf numFmtId="38" fontId="56" fillId="0" borderId="0" xfId="0" applyNumberFormat="1" applyFont="1" applyBorder="1" applyAlignment="1" applyProtection="1"/>
    <xf numFmtId="38" fontId="54" fillId="0" borderId="0" xfId="0" applyNumberFormat="1" applyFont="1" applyBorder="1" applyAlignment="1" applyProtection="1"/>
    <xf numFmtId="0" fontId="57" fillId="0" borderId="3" xfId="0" applyFont="1" applyBorder="1"/>
    <xf numFmtId="37" fontId="7" fillId="0" borderId="0" xfId="0" applyNumberFormat="1" applyFont="1" applyFill="1" applyAlignment="1" applyProtection="1">
      <alignment horizontal="center"/>
    </xf>
    <xf numFmtId="0" fontId="58" fillId="0" borderId="0" xfId="0" applyFont="1" applyAlignment="1" applyProtection="1">
      <alignment horizontal="left"/>
    </xf>
    <xf numFmtId="37" fontId="60" fillId="0" borderId="0" xfId="0" applyNumberFormat="1" applyFont="1" applyBorder="1" applyAlignment="1" applyProtection="1">
      <alignment shrinkToFit="1"/>
    </xf>
    <xf numFmtId="37" fontId="61" fillId="0" borderId="12" xfId="0" applyNumberFormat="1" applyFont="1" applyBorder="1" applyAlignment="1" applyProtection="1">
      <alignment shrinkToFit="1"/>
    </xf>
    <xf numFmtId="164" fontId="69" fillId="0" borderId="12" xfId="0" applyNumberFormat="1" applyFont="1" applyBorder="1" applyAlignment="1" applyProtection="1">
      <alignment horizontal="right" shrinkToFit="1"/>
    </xf>
    <xf numFmtId="164" fontId="70" fillId="0" borderId="12" xfId="0" applyNumberFormat="1" applyFont="1" applyBorder="1" applyAlignment="1" applyProtection="1">
      <alignment horizontal="right" shrinkToFit="1"/>
    </xf>
    <xf numFmtId="37" fontId="61" fillId="6" borderId="12" xfId="0" applyNumberFormat="1" applyFont="1" applyFill="1" applyBorder="1" applyAlignment="1" applyProtection="1">
      <alignment shrinkToFit="1"/>
    </xf>
    <xf numFmtId="164" fontId="71" fillId="6" borderId="12" xfId="1" applyNumberFormat="1" applyFont="1" applyFill="1" applyBorder="1" applyAlignment="1" applyProtection="1">
      <alignment shrinkToFit="1"/>
    </xf>
    <xf numFmtId="164" fontId="72" fillId="6" borderId="12" xfId="1" applyNumberFormat="1" applyFont="1" applyFill="1" applyBorder="1" applyAlignment="1" applyProtection="1">
      <alignment shrinkToFit="1"/>
    </xf>
    <xf numFmtId="164" fontId="61" fillId="0" borderId="0" xfId="0" applyNumberFormat="1" applyFont="1" applyBorder="1" applyAlignment="1" applyProtection="1">
      <alignment shrinkToFit="1"/>
    </xf>
    <xf numFmtId="164" fontId="61" fillId="0" borderId="12" xfId="0" applyNumberFormat="1" applyFont="1" applyBorder="1" applyAlignment="1" applyProtection="1">
      <alignment shrinkToFit="1"/>
    </xf>
    <xf numFmtId="164" fontId="71" fillId="0" borderId="12" xfId="0" applyNumberFormat="1" applyFont="1" applyBorder="1" applyAlignment="1" applyProtection="1">
      <alignment horizontal="right" shrinkToFit="1"/>
    </xf>
    <xf numFmtId="164" fontId="61" fillId="0" borderId="0" xfId="0" applyNumberFormat="1" applyFont="1" applyFill="1" applyBorder="1" applyAlignment="1" applyProtection="1">
      <alignment horizontal="right" shrinkToFit="1"/>
    </xf>
    <xf numFmtId="164" fontId="61" fillId="0" borderId="12" xfId="0" applyNumberFormat="1" applyFont="1" applyFill="1" applyBorder="1" applyAlignment="1" applyProtection="1">
      <alignment horizontal="right" shrinkToFit="1"/>
    </xf>
    <xf numFmtId="164" fontId="61" fillId="0" borderId="12" xfId="0" applyNumberFormat="1" applyFont="1" applyFill="1" applyBorder="1" applyAlignment="1" applyProtection="1">
      <alignment shrinkToFit="1"/>
    </xf>
    <xf numFmtId="164" fontId="72" fillId="0" borderId="12" xfId="0" applyNumberFormat="1" applyFont="1" applyBorder="1" applyAlignment="1" applyProtection="1">
      <alignment horizontal="right" shrinkToFit="1"/>
    </xf>
    <xf numFmtId="37" fontId="73" fillId="0" borderId="0" xfId="0" applyNumberFormat="1" applyFont="1" applyBorder="1" applyAlignment="1" applyProtection="1">
      <alignment shrinkToFit="1"/>
    </xf>
    <xf numFmtId="37" fontId="74" fillId="0" borderId="0" xfId="0" applyNumberFormat="1" applyFont="1" applyBorder="1" applyAlignment="1" applyProtection="1">
      <alignment shrinkToFit="1"/>
    </xf>
    <xf numFmtId="37" fontId="73" fillId="0" borderId="12" xfId="0" applyNumberFormat="1" applyFont="1" applyBorder="1" applyAlignment="1" applyProtection="1">
      <alignment shrinkToFit="1"/>
    </xf>
    <xf numFmtId="164" fontId="73" fillId="0" borderId="12" xfId="0" applyNumberFormat="1" applyFont="1" applyBorder="1" applyAlignment="1" applyProtection="1">
      <alignment horizontal="right" shrinkToFit="1"/>
    </xf>
    <xf numFmtId="164" fontId="73" fillId="0" borderId="0" xfId="0" applyNumberFormat="1" applyFont="1" applyFill="1" applyBorder="1" applyAlignment="1" applyProtection="1">
      <alignment shrinkToFit="1"/>
    </xf>
    <xf numFmtId="164" fontId="73" fillId="0" borderId="12" xfId="0" applyNumberFormat="1" applyFont="1" applyFill="1" applyBorder="1" applyAlignment="1" applyProtection="1">
      <alignment shrinkToFit="1"/>
    </xf>
    <xf numFmtId="37" fontId="61" fillId="2" borderId="12" xfId="0" applyNumberFormat="1" applyFont="1" applyFill="1" applyBorder="1" applyAlignment="1" applyProtection="1">
      <alignment shrinkToFit="1"/>
    </xf>
    <xf numFmtId="164" fontId="69" fillId="2" borderId="12" xfId="0" applyNumberFormat="1" applyFont="1" applyFill="1" applyBorder="1" applyAlignment="1" applyProtection="1">
      <alignment horizontal="right" shrinkToFit="1"/>
    </xf>
    <xf numFmtId="37" fontId="60" fillId="2" borderId="12" xfId="0" applyNumberFormat="1" applyFont="1" applyFill="1" applyBorder="1" applyAlignment="1" applyProtection="1">
      <alignment shrinkToFit="1"/>
    </xf>
    <xf numFmtId="164" fontId="70" fillId="2" borderId="12" xfId="0" applyNumberFormat="1" applyFont="1" applyFill="1" applyBorder="1" applyAlignment="1" applyProtection="1">
      <alignment horizontal="right" shrinkToFit="1"/>
    </xf>
    <xf numFmtId="37" fontId="60" fillId="0" borderId="0" xfId="0" applyNumberFormat="1" applyFont="1" applyFill="1" applyBorder="1" applyAlignment="1" applyProtection="1">
      <alignment shrinkToFit="1"/>
    </xf>
    <xf numFmtId="164" fontId="69" fillId="0" borderId="12" xfId="0" applyNumberFormat="1" applyFont="1" applyFill="1" applyBorder="1" applyAlignment="1" applyProtection="1">
      <alignment horizontal="right" shrinkToFit="1"/>
    </xf>
    <xf numFmtId="164" fontId="70" fillId="0" borderId="12" xfId="0" applyNumberFormat="1" applyFont="1" applyFill="1" applyBorder="1" applyAlignment="1" applyProtection="1">
      <alignment horizontal="right" shrinkToFit="1"/>
    </xf>
    <xf numFmtId="37" fontId="61" fillId="0" borderId="12" xfId="0" applyNumberFormat="1" applyFont="1" applyFill="1" applyBorder="1" applyAlignment="1" applyProtection="1">
      <alignment shrinkToFit="1"/>
    </xf>
    <xf numFmtId="37" fontId="61" fillId="0" borderId="0" xfId="0" applyNumberFormat="1" applyFont="1" applyFill="1" applyBorder="1" applyAlignment="1" applyProtection="1">
      <alignment shrinkToFit="1"/>
    </xf>
    <xf numFmtId="164" fontId="60" fillId="0" borderId="0" xfId="0" applyNumberFormat="1" applyFont="1" applyFill="1" applyBorder="1" applyAlignment="1" applyProtection="1">
      <alignment shrinkToFit="1"/>
    </xf>
    <xf numFmtId="37" fontId="60" fillId="0" borderId="0" xfId="0" applyNumberFormat="1" applyFont="1" applyFill="1" applyBorder="1" applyAlignment="1" applyProtection="1">
      <alignment horizontal="center" shrinkToFit="1"/>
    </xf>
    <xf numFmtId="37" fontId="61" fillId="0" borderId="12" xfId="0" applyNumberFormat="1" applyFont="1" applyFill="1" applyBorder="1" applyAlignment="1" applyProtection="1">
      <alignment horizontal="center" shrinkToFit="1"/>
    </xf>
    <xf numFmtId="164" fontId="69" fillId="0" borderId="12" xfId="0" applyNumberFormat="1" applyFont="1" applyFill="1" applyBorder="1" applyAlignment="1" applyProtection="1">
      <alignment horizontal="center" shrinkToFit="1"/>
    </xf>
    <xf numFmtId="164" fontId="70" fillId="0" borderId="12" xfId="0" applyNumberFormat="1" applyFont="1" applyFill="1" applyBorder="1" applyAlignment="1" applyProtection="1">
      <alignment horizontal="center" shrinkToFit="1"/>
    </xf>
    <xf numFmtId="37" fontId="61" fillId="0" borderId="0" xfId="0" applyNumberFormat="1" applyFont="1" applyFill="1" applyBorder="1" applyAlignment="1" applyProtection="1">
      <alignment horizontal="center" shrinkToFit="1"/>
    </xf>
    <xf numFmtId="164" fontId="60" fillId="0" borderId="0" xfId="0" applyNumberFormat="1" applyFont="1" applyFill="1" applyBorder="1" applyAlignment="1" applyProtection="1">
      <alignment horizontal="center" shrinkToFit="1"/>
    </xf>
    <xf numFmtId="164" fontId="61" fillId="0" borderId="12" xfId="0" applyNumberFormat="1" applyFont="1" applyFill="1" applyBorder="1" applyAlignment="1" applyProtection="1">
      <alignment horizontal="center" shrinkToFit="1"/>
    </xf>
    <xf numFmtId="37" fontId="60" fillId="0" borderId="0" xfId="0" applyNumberFormat="1" applyFont="1" applyFill="1" applyBorder="1" applyProtection="1"/>
    <xf numFmtId="37" fontId="61" fillId="0" borderId="12" xfId="0" applyNumberFormat="1" applyFont="1" applyFill="1" applyBorder="1" applyProtection="1"/>
    <xf numFmtId="0" fontId="60" fillId="0" borderId="12" xfId="0" applyFont="1" applyBorder="1" applyAlignment="1">
      <alignment horizontal="right"/>
    </xf>
    <xf numFmtId="0" fontId="70" fillId="0" borderId="12" xfId="0" applyFont="1" applyBorder="1" applyAlignment="1">
      <alignment horizontal="right"/>
    </xf>
    <xf numFmtId="37" fontId="73" fillId="0" borderId="0" xfId="0" applyNumberFormat="1" applyFont="1" applyFill="1" applyBorder="1" applyAlignment="1" applyProtection="1">
      <alignment shrinkToFit="1"/>
    </xf>
    <xf numFmtId="37" fontId="74" fillId="0" borderId="0" xfId="0" applyNumberFormat="1" applyFont="1" applyFill="1" applyBorder="1" applyAlignment="1" applyProtection="1">
      <alignment shrinkToFit="1"/>
    </xf>
    <xf numFmtId="37" fontId="73" fillId="0" borderId="12" xfId="0" applyNumberFormat="1" applyFont="1" applyFill="1" applyBorder="1" applyAlignment="1" applyProtection="1">
      <alignment shrinkToFit="1"/>
    </xf>
    <xf numFmtId="164" fontId="74" fillId="0" borderId="12" xfId="0" applyNumberFormat="1" applyFont="1" applyFill="1" applyBorder="1" applyAlignment="1" applyProtection="1">
      <alignment horizontal="right" shrinkToFit="1"/>
    </xf>
    <xf numFmtId="164" fontId="72" fillId="6" borderId="12" xfId="1" applyNumberFormat="1" applyFont="1" applyFill="1" applyBorder="1" applyAlignment="1" applyProtection="1">
      <alignment horizontal="right" shrinkToFit="1"/>
    </xf>
    <xf numFmtId="164" fontId="71" fillId="2" borderId="12" xfId="0" applyNumberFormat="1" applyFont="1" applyFill="1" applyBorder="1" applyAlignment="1" applyProtection="1">
      <alignment horizontal="right" shrinkToFit="1"/>
    </xf>
    <xf numFmtId="164" fontId="72" fillId="2" borderId="12" xfId="0" applyNumberFormat="1" applyFont="1" applyFill="1" applyBorder="1" applyAlignment="1" applyProtection="1">
      <alignment horizontal="right" shrinkToFit="1"/>
    </xf>
    <xf numFmtId="37" fontId="61" fillId="7" borderId="0" xfId="0" applyNumberFormat="1" applyFont="1" applyFill="1" applyBorder="1" applyAlignment="1" applyProtection="1">
      <alignment shrinkToFit="1"/>
    </xf>
    <xf numFmtId="37" fontId="61" fillId="7" borderId="12" xfId="0" applyNumberFormat="1" applyFont="1" applyFill="1" applyBorder="1" applyAlignment="1" applyProtection="1">
      <alignment shrinkToFit="1"/>
    </xf>
    <xf numFmtId="164" fontId="71" fillId="7" borderId="12" xfId="0" applyNumberFormat="1" applyFont="1" applyFill="1" applyBorder="1" applyAlignment="1" applyProtection="1">
      <alignment horizontal="right" shrinkToFit="1"/>
    </xf>
    <xf numFmtId="164" fontId="72" fillId="7" borderId="12" xfId="0" applyNumberFormat="1" applyFont="1" applyFill="1" applyBorder="1" applyAlignment="1" applyProtection="1">
      <alignment horizontal="right" shrinkToFit="1"/>
    </xf>
    <xf numFmtId="37" fontId="73" fillId="0" borderId="18" xfId="0" applyNumberFormat="1" applyFont="1" applyBorder="1" applyAlignment="1" applyProtection="1">
      <alignment shrinkToFit="1"/>
    </xf>
    <xf numFmtId="37" fontId="74" fillId="0" borderId="18" xfId="0" applyNumberFormat="1" applyFont="1" applyBorder="1" applyAlignment="1" applyProtection="1">
      <alignment shrinkToFit="1"/>
    </xf>
    <xf numFmtId="37" fontId="73" fillId="0" borderId="14" xfId="0" applyNumberFormat="1" applyFont="1" applyBorder="1" applyAlignment="1" applyProtection="1">
      <alignment shrinkToFit="1"/>
    </xf>
    <xf numFmtId="164" fontId="73" fillId="0" borderId="14" xfId="0" applyNumberFormat="1" applyFont="1" applyBorder="1" applyAlignment="1" applyProtection="1">
      <alignment horizontal="right" shrinkToFit="1"/>
    </xf>
    <xf numFmtId="164" fontId="73" fillId="0" borderId="18" xfId="0" applyNumberFormat="1" applyFont="1" applyFill="1" applyBorder="1" applyAlignment="1" applyProtection="1">
      <alignment shrinkToFit="1"/>
    </xf>
    <xf numFmtId="164" fontId="73" fillId="0" borderId="14" xfId="0" applyNumberFormat="1" applyFont="1" applyFill="1" applyBorder="1" applyAlignment="1" applyProtection="1">
      <alignment shrinkToFit="1"/>
    </xf>
    <xf numFmtId="0" fontId="62" fillId="0" borderId="2" xfId="0" applyFont="1" applyBorder="1" applyAlignment="1" applyProtection="1">
      <alignment shrinkToFit="1"/>
    </xf>
    <xf numFmtId="37" fontId="61" fillId="0" borderId="5" xfId="0" applyNumberFormat="1" applyFont="1" applyBorder="1" applyAlignment="1" applyProtection="1">
      <alignment shrinkToFit="1"/>
    </xf>
    <xf numFmtId="37" fontId="61" fillId="0" borderId="11" xfId="0" applyNumberFormat="1" applyFont="1" applyBorder="1" applyAlignment="1" applyProtection="1">
      <alignment shrinkToFit="1"/>
    </xf>
    <xf numFmtId="0" fontId="59" fillId="0" borderId="2" xfId="0" applyFont="1" applyBorder="1" applyProtection="1"/>
    <xf numFmtId="37" fontId="61" fillId="0" borderId="2" xfId="0" applyNumberFormat="1" applyFont="1" applyBorder="1" applyAlignment="1" applyProtection="1">
      <alignment shrinkToFit="1"/>
    </xf>
    <xf numFmtId="37" fontId="61" fillId="0" borderId="8" xfId="0" applyNumberFormat="1" applyFont="1" applyBorder="1" applyAlignment="1" applyProtection="1">
      <alignment shrinkToFit="1"/>
    </xf>
    <xf numFmtId="0" fontId="59" fillId="7" borderId="2" xfId="0" applyFont="1" applyFill="1" applyBorder="1" applyProtection="1"/>
    <xf numFmtId="37" fontId="61" fillId="7" borderId="2" xfId="0" applyNumberFormat="1" applyFont="1" applyFill="1" applyBorder="1" applyAlignment="1" applyProtection="1">
      <alignment shrinkToFit="1"/>
    </xf>
    <xf numFmtId="37" fontId="61" fillId="7" borderId="8" xfId="0" applyNumberFormat="1" applyFont="1" applyFill="1" applyBorder="1" applyAlignment="1" applyProtection="1">
      <alignment shrinkToFit="1"/>
    </xf>
    <xf numFmtId="0" fontId="75" fillId="0" borderId="2" xfId="0" applyFont="1" applyBorder="1" applyProtection="1"/>
    <xf numFmtId="0" fontId="68" fillId="0" borderId="3" xfId="0" applyFont="1" applyBorder="1" applyProtection="1"/>
    <xf numFmtId="0" fontId="77" fillId="10" borderId="6" xfId="0" applyFont="1" applyFill="1" applyBorder="1"/>
    <xf numFmtId="0" fontId="67" fillId="10" borderId="6" xfId="0" applyFont="1" applyFill="1" applyBorder="1" applyAlignment="1" applyProtection="1">
      <alignment horizontal="center" vertical="center" wrapText="1"/>
    </xf>
    <xf numFmtId="0" fontId="67" fillId="10" borderId="3" xfId="0" applyFont="1" applyFill="1" applyBorder="1" applyAlignment="1" applyProtection="1">
      <alignment horizontal="center" vertical="center" wrapText="1"/>
    </xf>
    <xf numFmtId="0" fontId="68" fillId="10" borderId="3" xfId="0" applyFont="1" applyFill="1" applyBorder="1" applyAlignment="1" applyProtection="1">
      <alignment horizontal="center" vertical="center" wrapText="1"/>
    </xf>
    <xf numFmtId="0" fontId="68" fillId="10" borderId="2" xfId="0" applyFont="1" applyFill="1" applyBorder="1" applyAlignment="1" applyProtection="1">
      <alignment horizontal="center" vertical="center" wrapText="1"/>
    </xf>
    <xf numFmtId="0" fontId="76" fillId="0" borderId="2" xfId="0" applyFont="1" applyBorder="1" applyProtection="1"/>
    <xf numFmtId="164" fontId="71" fillId="0" borderId="5" xfId="0" applyNumberFormat="1" applyFont="1" applyBorder="1" applyAlignment="1" applyProtection="1">
      <alignment horizontal="right" shrinkToFit="1"/>
    </xf>
    <xf numFmtId="164" fontId="72" fillId="0" borderId="5" xfId="0" applyNumberFormat="1" applyFont="1" applyBorder="1" applyAlignment="1" applyProtection="1">
      <alignment horizontal="right" shrinkToFit="1"/>
    </xf>
    <xf numFmtId="164" fontId="78" fillId="0" borderId="0" xfId="1" applyNumberFormat="1" applyFont="1" applyBorder="1" applyProtection="1"/>
    <xf numFmtId="164" fontId="78" fillId="0" borderId="2" xfId="1" applyNumberFormat="1" applyFont="1" applyBorder="1" applyProtection="1"/>
    <xf numFmtId="164" fontId="78" fillId="0" borderId="2" xfId="0" applyNumberFormat="1" applyFont="1" applyBorder="1" applyAlignment="1" applyProtection="1">
      <alignment horizontal="right"/>
    </xf>
    <xf numFmtId="37" fontId="79" fillId="0" borderId="2" xfId="0" applyNumberFormat="1" applyFont="1" applyBorder="1" applyProtection="1"/>
    <xf numFmtId="164" fontId="79" fillId="0" borderId="2" xfId="0" applyNumberFormat="1" applyFont="1" applyBorder="1" applyAlignment="1" applyProtection="1">
      <alignment horizontal="right"/>
    </xf>
    <xf numFmtId="164" fontId="79" fillId="0" borderId="2" xfId="1" applyNumberFormat="1" applyFont="1" applyBorder="1" applyProtection="1"/>
    <xf numFmtId="164" fontId="79" fillId="0" borderId="8" xfId="1" applyNumberFormat="1" applyFont="1" applyBorder="1" applyProtection="1"/>
    <xf numFmtId="164" fontId="72" fillId="0" borderId="2" xfId="0" applyNumberFormat="1" applyFont="1" applyBorder="1" applyAlignment="1" applyProtection="1">
      <alignment horizontal="right" shrinkToFit="1"/>
    </xf>
    <xf numFmtId="164" fontId="72" fillId="5" borderId="2" xfId="0" applyNumberFormat="1" applyFont="1" applyFill="1" applyBorder="1" applyAlignment="1" applyProtection="1">
      <alignment horizontal="right"/>
    </xf>
    <xf numFmtId="164" fontId="78" fillId="0" borderId="0" xfId="0" applyNumberFormat="1" applyFont="1" applyBorder="1" applyProtection="1"/>
    <xf numFmtId="164" fontId="78" fillId="0" borderId="2" xfId="0" applyNumberFormat="1" applyFont="1" applyBorder="1" applyProtection="1"/>
    <xf numFmtId="164" fontId="73" fillId="0" borderId="1" xfId="0" applyNumberFormat="1" applyFont="1" applyBorder="1" applyProtection="1"/>
    <xf numFmtId="164" fontId="73" fillId="0" borderId="3" xfId="0" applyNumberFormat="1" applyFont="1" applyBorder="1" applyProtection="1"/>
    <xf numFmtId="164" fontId="73" fillId="0" borderId="3" xfId="0" applyNumberFormat="1" applyFont="1" applyBorder="1" applyAlignment="1" applyProtection="1">
      <alignment horizontal="right"/>
    </xf>
    <xf numFmtId="164" fontId="73" fillId="0" borderId="7" xfId="0" applyNumberFormat="1" applyFont="1" applyBorder="1" applyProtection="1"/>
    <xf numFmtId="0" fontId="61" fillId="0" borderId="2" xfId="0" applyFont="1" applyBorder="1" applyAlignment="1" applyProtection="1">
      <alignment shrinkToFit="1"/>
    </xf>
    <xf numFmtId="0" fontId="78" fillId="0" borderId="2" xfId="0" applyFont="1" applyBorder="1" applyProtection="1"/>
    <xf numFmtId="0" fontId="61" fillId="0" borderId="2" xfId="0" applyFont="1" applyBorder="1" applyProtection="1"/>
    <xf numFmtId="0" fontId="73" fillId="0" borderId="3" xfId="0" applyFont="1" applyBorder="1" applyProtection="1"/>
    <xf numFmtId="0" fontId="80" fillId="0" borderId="2" xfId="0" applyFont="1" applyBorder="1" applyProtection="1"/>
    <xf numFmtId="0" fontId="81" fillId="0" borderId="2" xfId="0" applyFont="1" applyBorder="1" applyProtection="1"/>
    <xf numFmtId="0" fontId="62" fillId="0" borderId="2" xfId="0" applyFont="1" applyBorder="1" applyProtection="1"/>
    <xf numFmtId="0" fontId="62" fillId="7" borderId="2" xfId="0" applyFont="1" applyFill="1" applyBorder="1" applyProtection="1"/>
    <xf numFmtId="37" fontId="60" fillId="0" borderId="0" xfId="0" applyNumberFormat="1" applyFont="1" applyAlignment="1" applyProtection="1">
      <alignment shrinkToFit="1"/>
    </xf>
    <xf numFmtId="164" fontId="70" fillId="0" borderId="2" xfId="0" applyNumberFormat="1" applyFont="1" applyBorder="1" applyAlignment="1" applyProtection="1">
      <alignment horizontal="right" shrinkToFit="1"/>
    </xf>
    <xf numFmtId="0" fontId="60" fillId="0" borderId="0" xfId="0" applyFont="1" applyAlignment="1" applyProtection="1">
      <alignment shrinkToFit="1"/>
    </xf>
    <xf numFmtId="37" fontId="61" fillId="2" borderId="2" xfId="0" applyNumberFormat="1" applyFont="1" applyFill="1" applyBorder="1" applyAlignment="1" applyProtection="1">
      <alignment shrinkToFit="1"/>
    </xf>
    <xf numFmtId="164" fontId="72" fillId="3" borderId="2" xfId="0" applyNumberFormat="1" applyFont="1" applyFill="1" applyBorder="1" applyAlignment="1" applyProtection="1">
      <alignment horizontal="right" shrinkToFit="1"/>
    </xf>
    <xf numFmtId="164" fontId="78" fillId="0" borderId="2" xfId="0" applyNumberFormat="1" applyFont="1" applyBorder="1" applyAlignment="1" applyProtection="1">
      <alignment shrinkToFit="1"/>
    </xf>
    <xf numFmtId="164" fontId="78" fillId="0" borderId="2" xfId="0" applyNumberFormat="1" applyFont="1" applyBorder="1" applyAlignment="1" applyProtection="1">
      <alignment horizontal="right" shrinkToFit="1"/>
    </xf>
    <xf numFmtId="164" fontId="61" fillId="0" borderId="2" xfId="0" applyNumberFormat="1" applyFont="1" applyBorder="1" applyAlignment="1" applyProtection="1">
      <alignment shrinkToFit="1"/>
    </xf>
    <xf numFmtId="0" fontId="72" fillId="0" borderId="2" xfId="0" applyFont="1" applyBorder="1" applyAlignment="1" applyProtection="1">
      <alignment horizontal="right" shrinkToFit="1"/>
    </xf>
    <xf numFmtId="0" fontId="73" fillId="0" borderId="0" xfId="0" applyFont="1" applyAlignment="1" applyProtection="1">
      <alignment shrinkToFit="1"/>
    </xf>
    <xf numFmtId="0" fontId="73" fillId="0" borderId="2" xfId="0" applyFont="1" applyBorder="1" applyAlignment="1" applyProtection="1">
      <alignment shrinkToFit="1"/>
    </xf>
    <xf numFmtId="164" fontId="73" fillId="0" borderId="2" xfId="0" applyNumberFormat="1" applyFont="1" applyBorder="1" applyAlignment="1" applyProtection="1">
      <alignment horizontal="right" shrinkToFit="1"/>
    </xf>
    <xf numFmtId="164" fontId="73" fillId="0" borderId="0" xfId="0" applyNumberFormat="1" applyFont="1" applyAlignment="1" applyProtection="1">
      <alignment shrinkToFit="1"/>
    </xf>
    <xf numFmtId="164" fontId="73" fillId="0" borderId="2" xfId="0" applyNumberFormat="1" applyFont="1" applyBorder="1" applyAlignment="1" applyProtection="1">
      <alignment shrinkToFit="1"/>
    </xf>
    <xf numFmtId="0" fontId="70" fillId="0" borderId="2" xfId="0" applyFont="1" applyBorder="1" applyAlignment="1" applyProtection="1">
      <alignment horizontal="right" shrinkToFit="1"/>
    </xf>
    <xf numFmtId="37" fontId="61" fillId="3" borderId="2" xfId="0" applyNumberFormat="1" applyFont="1" applyFill="1" applyBorder="1" applyAlignment="1" applyProtection="1">
      <alignment shrinkToFit="1"/>
    </xf>
    <xf numFmtId="164" fontId="60" fillId="0" borderId="0" xfId="0" applyNumberFormat="1" applyFont="1" applyAlignment="1" applyProtection="1">
      <alignment shrinkToFit="1"/>
    </xf>
    <xf numFmtId="0" fontId="82" fillId="0" borderId="0" xfId="0" applyFont="1" applyAlignment="1" applyProtection="1">
      <alignment shrinkToFit="1"/>
    </xf>
    <xf numFmtId="0" fontId="83" fillId="0" borderId="2" xfId="0" applyFont="1" applyBorder="1" applyAlignment="1" applyProtection="1">
      <alignment shrinkToFit="1"/>
    </xf>
    <xf numFmtId="37" fontId="83" fillId="3" borderId="2" xfId="0" applyNumberFormat="1" applyFont="1" applyFill="1" applyBorder="1" applyAlignment="1" applyProtection="1">
      <alignment shrinkToFit="1"/>
    </xf>
    <xf numFmtId="164" fontId="83" fillId="0" borderId="2" xfId="0" applyNumberFormat="1" applyFont="1" applyBorder="1" applyAlignment="1" applyProtection="1">
      <alignment shrinkToFit="1"/>
    </xf>
    <xf numFmtId="37" fontId="61" fillId="4" borderId="2" xfId="0" applyNumberFormat="1" applyFont="1" applyFill="1" applyBorder="1" applyAlignment="1" applyProtection="1">
      <alignment shrinkToFit="1"/>
    </xf>
    <xf numFmtId="37" fontId="83" fillId="5" borderId="2" xfId="0" applyNumberFormat="1" applyFont="1" applyFill="1" applyBorder="1" applyAlignment="1" applyProtection="1">
      <alignment shrinkToFit="1"/>
    </xf>
    <xf numFmtId="164" fontId="72" fillId="4" borderId="2" xfId="0" applyNumberFormat="1" applyFont="1" applyFill="1" applyBorder="1" applyAlignment="1" applyProtection="1">
      <alignment horizontal="right" shrinkToFit="1"/>
    </xf>
    <xf numFmtId="0" fontId="73" fillId="0" borderId="1" xfId="0" applyFont="1" applyBorder="1" applyAlignment="1">
      <alignment shrinkToFit="1"/>
    </xf>
    <xf numFmtId="0" fontId="73" fillId="0" borderId="3" xfId="0" applyFont="1" applyBorder="1" applyAlignment="1">
      <alignment shrinkToFit="1"/>
    </xf>
    <xf numFmtId="0" fontId="73" fillId="0" borderId="3" xfId="0" applyFont="1" applyBorder="1" applyAlignment="1">
      <alignment horizontal="right" shrinkToFit="1"/>
    </xf>
    <xf numFmtId="164" fontId="73" fillId="0" borderId="3" xfId="0" applyNumberFormat="1" applyFont="1" applyBorder="1" applyAlignment="1" applyProtection="1">
      <alignment shrinkToFit="1"/>
    </xf>
    <xf numFmtId="0" fontId="60" fillId="0" borderId="0" xfId="0" applyFont="1"/>
    <xf numFmtId="0" fontId="61" fillId="0" borderId="0" xfId="0" applyFont="1"/>
    <xf numFmtId="0" fontId="60" fillId="0" borderId="0" xfId="0" applyFont="1" applyAlignment="1">
      <alignment horizontal="right"/>
    </xf>
    <xf numFmtId="0" fontId="82" fillId="0" borderId="0" xfId="0" applyFont="1"/>
    <xf numFmtId="0" fontId="83" fillId="0" borderId="0" xfId="0" applyFont="1"/>
    <xf numFmtId="0" fontId="70" fillId="0" borderId="0" xfId="0" applyFont="1"/>
    <xf numFmtId="0" fontId="84" fillId="0" borderId="2" xfId="0" applyFont="1" applyBorder="1" applyAlignment="1" applyProtection="1">
      <alignment horizontal="center"/>
    </xf>
    <xf numFmtId="0" fontId="58" fillId="0" borderId="2" xfId="0" applyFont="1" applyBorder="1" applyProtection="1"/>
    <xf numFmtId="0" fontId="59" fillId="2" borderId="2" xfId="0" applyFont="1" applyFill="1" applyBorder="1" applyProtection="1"/>
    <xf numFmtId="0" fontId="58" fillId="8" borderId="2" xfId="0" applyFont="1" applyFill="1" applyBorder="1" applyProtection="1"/>
    <xf numFmtId="0" fontId="59" fillId="3" borderId="2" xfId="0" applyFont="1" applyFill="1" applyBorder="1" applyProtection="1"/>
    <xf numFmtId="0" fontId="68" fillId="0" borderId="2" xfId="0" applyFont="1" applyBorder="1" applyProtection="1"/>
    <xf numFmtId="0" fontId="59" fillId="4" borderId="2" xfId="0" applyFont="1" applyFill="1" applyBorder="1" applyProtection="1"/>
    <xf numFmtId="0" fontId="60" fillId="0" borderId="2" xfId="0" applyFont="1" applyBorder="1" applyProtection="1"/>
    <xf numFmtId="0" fontId="61" fillId="2" borderId="2" xfId="0" applyFont="1" applyFill="1" applyBorder="1" applyProtection="1"/>
    <xf numFmtId="0" fontId="73" fillId="0" borderId="2" xfId="0" applyFont="1" applyBorder="1" applyProtection="1"/>
    <xf numFmtId="0" fontId="61" fillId="3" borderId="2" xfId="0" applyFont="1" applyFill="1" applyBorder="1" applyProtection="1"/>
    <xf numFmtId="38" fontId="91" fillId="0" borderId="0" xfId="0" applyNumberFormat="1" applyFont="1" applyBorder="1" applyAlignment="1" applyProtection="1">
      <alignment horizontal="left" vertical="center"/>
    </xf>
    <xf numFmtId="38" fontId="90" fillId="0" borderId="0" xfId="0" applyNumberFormat="1" applyFont="1" applyBorder="1" applyAlignment="1" applyProtection="1"/>
    <xf numFmtId="38" fontId="92" fillId="0" borderId="0" xfId="0" applyNumberFormat="1" applyFont="1" applyBorder="1" applyAlignment="1" applyProtection="1">
      <alignment vertical="center"/>
    </xf>
    <xf numFmtId="38" fontId="93" fillId="0" borderId="0" xfId="0" applyNumberFormat="1" applyFont="1" applyBorder="1" applyAlignment="1" applyProtection="1"/>
    <xf numFmtId="0" fontId="61" fillId="0" borderId="12" xfId="0" applyFont="1" applyBorder="1" applyProtection="1"/>
    <xf numFmtId="0" fontId="58" fillId="0" borderId="12" xfId="0" applyFont="1" applyBorder="1" applyProtection="1"/>
    <xf numFmtId="0" fontId="61" fillId="6" borderId="12" xfId="0" applyFont="1" applyFill="1" applyBorder="1" applyProtection="1"/>
    <xf numFmtId="0" fontId="59" fillId="6" borderId="12" xfId="0" applyFont="1" applyFill="1" applyBorder="1" applyProtection="1"/>
    <xf numFmtId="0" fontId="59" fillId="0" borderId="12" xfId="0" applyFont="1" applyBorder="1" applyProtection="1"/>
    <xf numFmtId="0" fontId="73" fillId="0" borderId="12" xfId="0" applyFont="1" applyBorder="1" applyProtection="1"/>
    <xf numFmtId="0" fontId="68" fillId="0" borderId="12" xfId="0" applyFont="1" applyBorder="1" applyProtection="1"/>
    <xf numFmtId="0" fontId="61" fillId="2" borderId="12" xfId="0" applyFont="1" applyFill="1" applyBorder="1" applyProtection="1"/>
    <xf numFmtId="0" fontId="58" fillId="2" borderId="12" xfId="0" applyFont="1" applyFill="1" applyBorder="1" applyProtection="1"/>
    <xf numFmtId="0" fontId="61" fillId="0" borderId="12" xfId="0" applyFont="1" applyFill="1" applyBorder="1" applyProtection="1"/>
    <xf numFmtId="0" fontId="58" fillId="0" borderId="12" xfId="0" applyFont="1" applyFill="1" applyBorder="1" applyProtection="1"/>
    <xf numFmtId="0" fontId="59" fillId="0" borderId="12" xfId="0" applyFont="1" applyFill="1" applyBorder="1" applyProtection="1"/>
    <xf numFmtId="0" fontId="61" fillId="0" borderId="12" xfId="0" applyFont="1" applyFill="1" applyBorder="1" applyAlignment="1" applyProtection="1">
      <alignment horizontal="center"/>
    </xf>
    <xf numFmtId="0" fontId="58" fillId="0" borderId="12" xfId="0" applyFont="1" applyFill="1" applyBorder="1" applyAlignment="1" applyProtection="1">
      <alignment horizontal="center"/>
    </xf>
    <xf numFmtId="0" fontId="59" fillId="0" borderId="12" xfId="0" applyFont="1" applyFill="1" applyBorder="1" applyAlignment="1" applyProtection="1">
      <alignment horizontal="center"/>
    </xf>
    <xf numFmtId="0" fontId="60" fillId="0" borderId="12" xfId="0" applyFont="1" applyBorder="1"/>
    <xf numFmtId="0" fontId="58" fillId="0" borderId="12" xfId="0" applyFont="1" applyBorder="1"/>
    <xf numFmtId="0" fontId="68" fillId="0" borderId="12" xfId="0" applyFont="1" applyFill="1" applyBorder="1" applyProtection="1"/>
    <xf numFmtId="0" fontId="59" fillId="2" borderId="12" xfId="0" applyFont="1" applyFill="1" applyBorder="1" applyProtection="1"/>
    <xf numFmtId="0" fontId="59" fillId="7" borderId="12" xfId="0" applyFont="1" applyFill="1" applyBorder="1" applyProtection="1"/>
    <xf numFmtId="0" fontId="62" fillId="7" borderId="12" xfId="0" applyFont="1" applyFill="1" applyBorder="1" applyProtection="1"/>
    <xf numFmtId="0" fontId="68" fillId="0" borderId="14" xfId="0" applyFont="1" applyBorder="1" applyProtection="1"/>
    <xf numFmtId="37" fontId="60" fillId="2" borderId="19" xfId="0" applyNumberFormat="1" applyFont="1" applyFill="1" applyBorder="1" applyAlignment="1" applyProtection="1">
      <alignment shrinkToFit="1"/>
    </xf>
    <xf numFmtId="37" fontId="61" fillId="2" borderId="19" xfId="0" applyNumberFormat="1" applyFont="1" applyFill="1" applyBorder="1" applyAlignment="1" applyProtection="1">
      <alignment shrinkToFit="1"/>
    </xf>
    <xf numFmtId="164" fontId="8" fillId="10" borderId="20" xfId="0" applyNumberFormat="1" applyFont="1" applyFill="1" applyBorder="1" applyAlignment="1" applyProtection="1">
      <alignment horizontal="right"/>
    </xf>
    <xf numFmtId="0" fontId="4" fillId="10" borderId="16" xfId="0" applyFont="1" applyFill="1" applyBorder="1" applyProtection="1"/>
    <xf numFmtId="0" fontId="7" fillId="10" borderId="16" xfId="0" applyFont="1" applyFill="1" applyBorder="1" applyAlignment="1" applyProtection="1">
      <alignment horizontal="right"/>
    </xf>
    <xf numFmtId="38" fontId="93" fillId="0" borderId="0" xfId="0" applyNumberFormat="1" applyFont="1" applyBorder="1" applyAlignment="1" applyProtection="1">
      <alignment vertical="center"/>
    </xf>
    <xf numFmtId="0" fontId="21" fillId="0" borderId="21" xfId="0" applyFont="1" applyBorder="1" applyAlignment="1" applyProtection="1">
      <alignment horizontal="center"/>
    </xf>
    <xf numFmtId="37" fontId="61" fillId="0" borderId="21" xfId="0" applyNumberFormat="1" applyFont="1" applyBorder="1" applyAlignment="1" applyProtection="1">
      <alignment shrinkToFit="1"/>
    </xf>
    <xf numFmtId="0" fontId="61" fillId="0" borderId="21" xfId="0" applyFont="1" applyBorder="1" applyAlignment="1" applyProtection="1">
      <alignment shrinkToFit="1"/>
    </xf>
    <xf numFmtId="37" fontId="61" fillId="2" borderId="21" xfId="0" applyNumberFormat="1" applyFont="1" applyFill="1" applyBorder="1" applyAlignment="1" applyProtection="1">
      <alignment shrinkToFit="1"/>
    </xf>
    <xf numFmtId="164" fontId="78" fillId="0" borderId="21" xfId="0" applyNumberFormat="1" applyFont="1" applyBorder="1" applyAlignment="1" applyProtection="1">
      <alignment shrinkToFit="1"/>
    </xf>
    <xf numFmtId="164" fontId="61" fillId="0" borderId="21" xfId="0" applyNumberFormat="1" applyFont="1" applyBorder="1" applyAlignment="1" applyProtection="1">
      <alignment shrinkToFit="1"/>
    </xf>
    <xf numFmtId="0" fontId="73" fillId="0" borderId="21" xfId="0" applyFont="1" applyBorder="1" applyAlignment="1" applyProtection="1">
      <alignment shrinkToFit="1"/>
    </xf>
    <xf numFmtId="37" fontId="61" fillId="3" borderId="21" xfId="0" applyNumberFormat="1" applyFont="1" applyFill="1" applyBorder="1" applyAlignment="1" applyProtection="1">
      <alignment shrinkToFit="1"/>
    </xf>
    <xf numFmtId="37" fontId="61" fillId="4" borderId="21" xfId="0" applyNumberFormat="1" applyFont="1" applyFill="1" applyBorder="1" applyAlignment="1" applyProtection="1">
      <alignment shrinkToFit="1"/>
    </xf>
    <xf numFmtId="0" fontId="24" fillId="0" borderId="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64" fontId="69" fillId="0" borderId="21" xfId="0" applyNumberFormat="1" applyFont="1" applyBorder="1" applyAlignment="1" applyProtection="1">
      <alignment horizontal="right" shrinkToFit="1"/>
    </xf>
    <xf numFmtId="164" fontId="60" fillId="0" borderId="21" xfId="0" applyNumberFormat="1" applyFont="1" applyBorder="1" applyAlignment="1" applyProtection="1">
      <alignment horizontal="right" shrinkToFit="1"/>
    </xf>
    <xf numFmtId="164" fontId="71" fillId="2" borderId="21" xfId="0" applyNumberFormat="1" applyFont="1" applyFill="1" applyBorder="1" applyAlignment="1" applyProtection="1">
      <alignment horizontal="right" shrinkToFit="1"/>
    </xf>
    <xf numFmtId="164" fontId="78" fillId="0" borderId="21" xfId="0" applyNumberFormat="1" applyFont="1" applyBorder="1" applyAlignment="1" applyProtection="1">
      <alignment horizontal="right" shrinkToFit="1"/>
    </xf>
    <xf numFmtId="0" fontId="61" fillId="0" borderId="21" xfId="0" applyFont="1" applyBorder="1" applyAlignment="1" applyProtection="1">
      <alignment horizontal="right" shrinkToFit="1"/>
    </xf>
    <xf numFmtId="164" fontId="73" fillId="0" borderId="21" xfId="0" applyNumberFormat="1" applyFont="1" applyBorder="1" applyAlignment="1" applyProtection="1">
      <alignment horizontal="right" shrinkToFit="1"/>
    </xf>
    <xf numFmtId="0" fontId="60" fillId="0" borderId="21" xfId="0" applyFont="1" applyBorder="1" applyAlignment="1" applyProtection="1">
      <alignment horizontal="right" shrinkToFit="1"/>
    </xf>
    <xf numFmtId="164" fontId="71" fillId="3" borderId="21" xfId="0" applyNumberFormat="1" applyFont="1" applyFill="1" applyBorder="1" applyAlignment="1" applyProtection="1">
      <alignment horizontal="right" shrinkToFit="1"/>
    </xf>
    <xf numFmtId="164" fontId="61" fillId="0" borderId="21" xfId="0" applyNumberFormat="1" applyFont="1" applyBorder="1" applyAlignment="1" applyProtection="1">
      <alignment horizontal="right" shrinkToFit="1"/>
    </xf>
    <xf numFmtId="164" fontId="71" fillId="4" borderId="21" xfId="0" applyNumberFormat="1" applyFont="1" applyFill="1" applyBorder="1" applyAlignment="1" applyProtection="1">
      <alignment horizontal="right" shrinkToFit="1"/>
    </xf>
    <xf numFmtId="164" fontId="78" fillId="0" borderId="21" xfId="1" applyNumberFormat="1" applyFont="1" applyBorder="1" applyProtection="1"/>
    <xf numFmtId="37" fontId="79" fillId="0" borderId="21" xfId="0" applyNumberFormat="1" applyFont="1" applyBorder="1" applyProtection="1"/>
    <xf numFmtId="164" fontId="79" fillId="0" borderId="21" xfId="0" applyNumberFormat="1" applyFont="1" applyBorder="1" applyAlignment="1" applyProtection="1">
      <alignment horizontal="right"/>
    </xf>
    <xf numFmtId="164" fontId="71" fillId="0" borderId="21" xfId="0" applyNumberFormat="1" applyFont="1" applyBorder="1" applyAlignment="1" applyProtection="1">
      <alignment horizontal="right" shrinkToFit="1"/>
    </xf>
    <xf numFmtId="37" fontId="61" fillId="7" borderId="21" xfId="0" applyNumberFormat="1" applyFont="1" applyFill="1" applyBorder="1" applyAlignment="1" applyProtection="1">
      <alignment shrinkToFit="1"/>
    </xf>
    <xf numFmtId="164" fontId="71" fillId="5" borderId="21" xfId="0" applyNumberFormat="1" applyFont="1" applyFill="1" applyBorder="1" applyAlignment="1" applyProtection="1">
      <alignment horizontal="right"/>
    </xf>
    <xf numFmtId="164" fontId="78" fillId="0" borderId="21" xfId="0" applyNumberFormat="1" applyFont="1" applyBorder="1" applyProtection="1"/>
    <xf numFmtId="164" fontId="78" fillId="0" borderId="21" xfId="0" applyNumberFormat="1" applyFont="1" applyBorder="1" applyAlignment="1" applyProtection="1">
      <alignment horizontal="right"/>
    </xf>
    <xf numFmtId="0" fontId="77" fillId="10" borderId="1" xfId="0" applyFont="1" applyFill="1" applyBorder="1"/>
    <xf numFmtId="0" fontId="67" fillId="10" borderId="1" xfId="0" applyFont="1" applyFill="1" applyBorder="1" applyAlignment="1" applyProtection="1">
      <alignment horizontal="center" vertical="center" wrapText="1"/>
    </xf>
    <xf numFmtId="0" fontId="67" fillId="10" borderId="7" xfId="0" applyFont="1" applyFill="1" applyBorder="1" applyAlignment="1" applyProtection="1">
      <alignment horizontal="center" vertical="center" wrapText="1"/>
    </xf>
    <xf numFmtId="0" fontId="68" fillId="10" borderId="6" xfId="0" applyFont="1" applyFill="1" applyBorder="1" applyAlignment="1" applyProtection="1">
      <alignment horizontal="center" vertical="center" wrapText="1"/>
    </xf>
    <xf numFmtId="0" fontId="68" fillId="10" borderId="7" xfId="0" applyFont="1" applyFill="1" applyBorder="1" applyAlignment="1" applyProtection="1">
      <alignment horizontal="center" vertical="center" wrapText="1"/>
    </xf>
    <xf numFmtId="0" fontId="68" fillId="10" borderId="1" xfId="0" applyFont="1" applyFill="1" applyBorder="1" applyAlignment="1" applyProtection="1">
      <alignment horizontal="center" vertical="center" wrapText="1"/>
    </xf>
    <xf numFmtId="0" fontId="9" fillId="10" borderId="6" xfId="0" applyFont="1" applyFill="1" applyBorder="1" applyAlignment="1" applyProtection="1">
      <alignment horizontal="center" vertical="center" wrapText="1"/>
    </xf>
    <xf numFmtId="0" fontId="9" fillId="10" borderId="7" xfId="0" applyFont="1" applyFill="1" applyBorder="1" applyAlignment="1" applyProtection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 wrapText="1"/>
    </xf>
    <xf numFmtId="0" fontId="31" fillId="10" borderId="1" xfId="0" applyFont="1" applyFill="1" applyBorder="1"/>
    <xf numFmtId="0" fontId="30" fillId="10" borderId="1" xfId="0" applyFont="1" applyFill="1" applyBorder="1" applyAlignment="1" applyProtection="1">
      <alignment horizontal="center" vertical="center" wrapText="1"/>
    </xf>
    <xf numFmtId="165" fontId="46" fillId="0" borderId="12" xfId="0" applyNumberFormat="1" applyFont="1" applyBorder="1" applyAlignment="1" applyProtection="1">
      <alignment horizontal="center"/>
    </xf>
    <xf numFmtId="37" fontId="42" fillId="0" borderId="12" xfId="0" applyNumberFormat="1" applyFont="1" applyBorder="1" applyAlignment="1" applyProtection="1">
      <alignment horizontal="center" shrinkToFit="1"/>
    </xf>
    <xf numFmtId="37" fontId="60" fillId="0" borderId="12" xfId="0" applyNumberFormat="1" applyFont="1" applyBorder="1" applyAlignment="1" applyProtection="1">
      <alignment shrinkToFit="1"/>
    </xf>
    <xf numFmtId="37" fontId="7" fillId="0" borderId="12" xfId="0" applyNumberFormat="1" applyFont="1" applyFill="1" applyBorder="1" applyProtection="1"/>
    <xf numFmtId="37" fontId="18" fillId="0" borderId="12" xfId="0" applyNumberFormat="1" applyFont="1" applyBorder="1" applyAlignment="1" applyProtection="1">
      <alignment shrinkToFit="1"/>
    </xf>
    <xf numFmtId="37" fontId="60" fillId="0" borderId="14" xfId="0" applyNumberFormat="1" applyFont="1" applyBorder="1" applyAlignment="1" applyProtection="1">
      <alignment shrinkToFit="1"/>
    </xf>
    <xf numFmtId="37" fontId="61" fillId="0" borderId="14" xfId="0" applyNumberFormat="1" applyFont="1" applyBorder="1" applyAlignment="1" applyProtection="1">
      <alignment shrinkToFit="1"/>
    </xf>
    <xf numFmtId="165" fontId="41" fillId="0" borderId="12" xfId="0" applyNumberFormat="1" applyFont="1" applyBorder="1" applyAlignment="1" applyProtection="1">
      <alignment horizontal="center"/>
    </xf>
    <xf numFmtId="165" fontId="42" fillId="0" borderId="12" xfId="0" applyNumberFormat="1" applyFont="1" applyBorder="1" applyAlignment="1" applyProtection="1">
      <alignment horizontal="center"/>
    </xf>
    <xf numFmtId="165" fontId="63" fillId="0" borderId="12" xfId="0" applyNumberFormat="1" applyFont="1" applyBorder="1" applyAlignment="1">
      <alignment horizontal="left"/>
    </xf>
    <xf numFmtId="0" fontId="58" fillId="0" borderId="12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58" fillId="0" borderId="14" xfId="0" applyFont="1" applyBorder="1" applyAlignment="1" applyProtection="1">
      <alignment horizontal="left"/>
    </xf>
    <xf numFmtId="165" fontId="94" fillId="10" borderId="0" xfId="0" applyNumberFormat="1" applyFont="1" applyFill="1" applyBorder="1" applyAlignment="1" applyProtection="1">
      <alignment horizontal="right"/>
    </xf>
    <xf numFmtId="165" fontId="42" fillId="10" borderId="0" xfId="0" applyNumberFormat="1" applyFont="1" applyFill="1" applyBorder="1" applyAlignment="1" applyProtection="1">
      <alignment horizontal="right"/>
    </xf>
    <xf numFmtId="166" fontId="60" fillId="0" borderId="0" xfId="2" applyNumberFormat="1" applyFont="1" applyBorder="1" applyAlignment="1" applyProtection="1">
      <alignment horizontal="left"/>
    </xf>
    <xf numFmtId="166" fontId="1" fillId="0" borderId="0" xfId="2" applyNumberFormat="1" applyFont="1" applyBorder="1" applyAlignment="1" applyProtection="1">
      <alignment horizontal="left"/>
    </xf>
    <xf numFmtId="165" fontId="65" fillId="10" borderId="16" xfId="0" applyNumberFormat="1" applyFont="1" applyFill="1" applyBorder="1" applyAlignment="1" applyProtection="1">
      <alignment horizontal="center"/>
    </xf>
    <xf numFmtId="165" fontId="41" fillId="10" borderId="17" xfId="0" applyNumberFormat="1" applyFont="1" applyFill="1" applyBorder="1" applyAlignment="1" applyProtection="1">
      <alignment horizontal="center"/>
    </xf>
    <xf numFmtId="166" fontId="60" fillId="0" borderId="18" xfId="2" applyNumberFormat="1" applyFont="1" applyBorder="1" applyAlignment="1" applyProtection="1">
      <alignment horizontal="left"/>
    </xf>
    <xf numFmtId="49" fontId="65" fillId="10" borderId="16" xfId="0" applyNumberFormat="1" applyFont="1" applyFill="1" applyBorder="1" applyAlignment="1">
      <alignment horizontal="center" shrinkToFit="1"/>
    </xf>
    <xf numFmtId="49" fontId="66" fillId="10" borderId="20" xfId="0" applyNumberFormat="1" applyFont="1" applyFill="1" applyBorder="1" applyAlignment="1">
      <alignment horizontal="center" shrinkToFit="1"/>
    </xf>
    <xf numFmtId="37" fontId="64" fillId="10" borderId="19" xfId="0" applyNumberFormat="1" applyFont="1" applyFill="1" applyBorder="1" applyAlignment="1" applyProtection="1">
      <alignment horizontal="right" shrinkToFit="1"/>
    </xf>
    <xf numFmtId="166" fontId="60" fillId="10" borderId="25" xfId="2" applyNumberFormat="1" applyFont="1" applyFill="1" applyBorder="1" applyAlignment="1" applyProtection="1">
      <alignment horizontal="left"/>
    </xf>
    <xf numFmtId="37" fontId="61" fillId="10" borderId="22" xfId="0" applyNumberFormat="1" applyFont="1" applyFill="1" applyBorder="1" applyAlignment="1" applyProtection="1">
      <alignment shrinkToFit="1"/>
    </xf>
    <xf numFmtId="165" fontId="63" fillId="10" borderId="22" xfId="0" applyNumberFormat="1" applyFont="1" applyFill="1" applyBorder="1" applyAlignment="1">
      <alignment horizontal="left"/>
    </xf>
    <xf numFmtId="0" fontId="61" fillId="10" borderId="22" xfId="0" applyFont="1" applyFill="1" applyBorder="1" applyAlignment="1" applyProtection="1">
      <alignment horizontal="left"/>
    </xf>
    <xf numFmtId="165" fontId="64" fillId="17" borderId="22" xfId="0" applyNumberFormat="1" applyFont="1" applyFill="1" applyBorder="1" applyAlignment="1" applyProtection="1">
      <alignment horizontal="center" vertical="center"/>
    </xf>
    <xf numFmtId="165" fontId="64" fillId="17" borderId="22" xfId="0" applyNumberFormat="1" applyFont="1" applyFill="1" applyBorder="1" applyAlignment="1" applyProtection="1">
      <alignment horizontal="center" vertical="center" shrinkToFit="1"/>
    </xf>
    <xf numFmtId="37" fontId="64" fillId="17" borderId="22" xfId="0" applyNumberFormat="1" applyFont="1" applyFill="1" applyBorder="1" applyAlignment="1" applyProtection="1">
      <alignment horizontal="center" vertical="center" shrinkToFit="1"/>
    </xf>
    <xf numFmtId="0" fontId="61" fillId="0" borderId="12" xfId="0" applyFont="1" applyBorder="1" applyAlignment="1" applyProtection="1">
      <alignment horizontal="center"/>
    </xf>
    <xf numFmtId="0" fontId="61" fillId="2" borderId="12" xfId="0" applyFont="1" applyFill="1" applyBorder="1" applyAlignment="1" applyProtection="1">
      <alignment horizontal="center"/>
    </xf>
    <xf numFmtId="0" fontId="61" fillId="6" borderId="12" xfId="0" applyFont="1" applyFill="1" applyBorder="1" applyAlignment="1" applyProtection="1">
      <alignment horizontal="center"/>
    </xf>
    <xf numFmtId="2" fontId="61" fillId="6" borderId="12" xfId="0" applyNumberFormat="1" applyFont="1" applyFill="1" applyBorder="1" applyAlignment="1" applyProtection="1">
      <alignment horizontal="center" shrinkToFit="1"/>
    </xf>
    <xf numFmtId="0" fontId="61" fillId="0" borderId="2" xfId="0" applyFont="1" applyBorder="1" applyAlignment="1" applyProtection="1">
      <alignment horizontal="center"/>
    </xf>
    <xf numFmtId="49" fontId="61" fillId="0" borderId="2" xfId="0" applyNumberFormat="1" applyFont="1" applyBorder="1" applyAlignment="1" applyProtection="1">
      <alignment horizontal="center"/>
    </xf>
    <xf numFmtId="165" fontId="63" fillId="0" borderId="12" xfId="0" applyNumberFormat="1" applyFont="1" applyBorder="1" applyAlignment="1">
      <alignment horizontal="center"/>
    </xf>
    <xf numFmtId="165" fontId="63" fillId="0" borderId="14" xfId="0" applyNumberFormat="1" applyFont="1" applyBorder="1" applyAlignment="1">
      <alignment horizontal="center"/>
    </xf>
    <xf numFmtId="166" fontId="60" fillId="9" borderId="25" xfId="2" applyNumberFormat="1" applyFont="1" applyFill="1" applyBorder="1" applyAlignment="1" applyProtection="1">
      <alignment horizontal="left"/>
    </xf>
    <xf numFmtId="37" fontId="1" fillId="0" borderId="12" xfId="0" applyNumberFormat="1" applyFont="1" applyBorder="1" applyAlignment="1" applyProtection="1">
      <alignment shrinkToFit="1"/>
    </xf>
    <xf numFmtId="37" fontId="61" fillId="9" borderId="22" xfId="0" applyNumberFormat="1" applyFont="1" applyFill="1" applyBorder="1" applyAlignment="1" applyProtection="1">
      <alignment shrinkToFit="1"/>
    </xf>
    <xf numFmtId="165" fontId="63" fillId="9" borderId="22" xfId="0" applyNumberFormat="1" applyFont="1" applyFill="1" applyBorder="1" applyAlignment="1">
      <alignment horizontal="left"/>
    </xf>
    <xf numFmtId="0" fontId="61" fillId="9" borderId="22" xfId="0" applyFont="1" applyFill="1" applyBorder="1" applyAlignment="1" applyProtection="1">
      <alignment horizontal="left"/>
    </xf>
    <xf numFmtId="165" fontId="64" fillId="9" borderId="22" xfId="0" applyNumberFormat="1" applyFont="1" applyFill="1" applyBorder="1" applyAlignment="1" applyProtection="1">
      <alignment horizontal="center" vertical="center"/>
    </xf>
    <xf numFmtId="2" fontId="64" fillId="9" borderId="22" xfId="0" applyNumberFormat="1" applyFont="1" applyFill="1" applyBorder="1" applyAlignment="1" applyProtection="1">
      <alignment horizontal="center" vertical="center" shrinkToFit="1"/>
    </xf>
    <xf numFmtId="37" fontId="64" fillId="9" borderId="22" xfId="0" applyNumberFormat="1" applyFont="1" applyFill="1" applyBorder="1" applyAlignment="1" applyProtection="1">
      <alignment horizontal="center" vertical="center" shrinkToFit="1"/>
    </xf>
    <xf numFmtId="165" fontId="65" fillId="9" borderId="16" xfId="0" applyNumberFormat="1" applyFont="1" applyFill="1" applyBorder="1" applyAlignment="1" applyProtection="1">
      <alignment horizontal="center"/>
    </xf>
    <xf numFmtId="49" fontId="65" fillId="9" borderId="16" xfId="0" applyNumberFormat="1" applyFont="1" applyFill="1" applyBorder="1" applyAlignment="1">
      <alignment shrinkToFit="1"/>
    </xf>
    <xf numFmtId="49" fontId="65" fillId="9" borderId="20" xfId="0" applyNumberFormat="1" applyFont="1" applyFill="1" applyBorder="1" applyAlignment="1" applyProtection="1">
      <alignment shrinkToFit="1"/>
    </xf>
    <xf numFmtId="165" fontId="41" fillId="9" borderId="23" xfId="0" applyNumberFormat="1" applyFont="1" applyFill="1" applyBorder="1" applyAlignment="1" applyProtection="1">
      <alignment horizontal="center"/>
    </xf>
    <xf numFmtId="165" fontId="42" fillId="9" borderId="18" xfId="0" applyNumberFormat="1" applyFont="1" applyFill="1" applyBorder="1" applyAlignment="1" applyProtection="1">
      <alignment horizontal="right"/>
    </xf>
    <xf numFmtId="37" fontId="64" fillId="9" borderId="24" xfId="0" applyNumberFormat="1" applyFont="1" applyFill="1" applyBorder="1" applyAlignment="1" applyProtection="1">
      <alignment horizontal="right" shrinkToFit="1"/>
    </xf>
    <xf numFmtId="165" fontId="94" fillId="9" borderId="18" xfId="0" applyNumberFormat="1" applyFont="1" applyFill="1" applyBorder="1" applyAlignment="1" applyProtection="1">
      <alignment horizontal="right"/>
    </xf>
    <xf numFmtId="37" fontId="89" fillId="13" borderId="22" xfId="0" applyNumberFormat="1" applyFont="1" applyFill="1" applyBorder="1" applyAlignment="1" applyProtection="1">
      <alignment horizontal="center" vertical="center"/>
    </xf>
    <xf numFmtId="165" fontId="89" fillId="13" borderId="22" xfId="0" applyNumberFormat="1" applyFont="1" applyFill="1" applyBorder="1" applyAlignment="1" applyProtection="1">
      <alignment horizontal="center" vertical="center"/>
    </xf>
    <xf numFmtId="37" fontId="89" fillId="13" borderId="22" xfId="0" applyNumberFormat="1" applyFont="1" applyFill="1" applyBorder="1" applyAlignment="1" applyProtection="1">
      <alignment horizontal="center" vertical="center" wrapText="1" shrinkToFit="1"/>
    </xf>
    <xf numFmtId="0" fontId="7" fillId="15" borderId="0" xfId="0" applyFont="1" applyFill="1" applyBorder="1" applyAlignment="1"/>
    <xf numFmtId="37" fontId="7" fillId="15" borderId="0" xfId="0" applyNumberFormat="1" applyFont="1" applyFill="1" applyBorder="1" applyProtection="1"/>
    <xf numFmtId="37" fontId="4" fillId="15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164" fontId="69" fillId="0" borderId="0" xfId="0" applyNumberFormat="1" applyFont="1" applyBorder="1" applyAlignment="1" applyProtection="1">
      <alignment horizontal="right" shrinkToFit="1"/>
    </xf>
    <xf numFmtId="164" fontId="71" fillId="6" borderId="0" xfId="1" applyNumberFormat="1" applyFont="1" applyFill="1" applyBorder="1" applyAlignment="1" applyProtection="1">
      <alignment shrinkToFit="1"/>
    </xf>
    <xf numFmtId="164" fontId="71" fillId="0" borderId="0" xfId="0" applyNumberFormat="1" applyFont="1" applyBorder="1" applyAlignment="1" applyProtection="1">
      <alignment horizontal="right" shrinkToFit="1"/>
    </xf>
    <xf numFmtId="164" fontId="73" fillId="0" borderId="0" xfId="0" applyNumberFormat="1" applyFont="1" applyBorder="1" applyAlignment="1" applyProtection="1">
      <alignment horizontal="right" shrinkToFit="1"/>
    </xf>
    <xf numFmtId="164" fontId="26" fillId="0" borderId="0" xfId="0" applyNumberFormat="1" applyFont="1" applyBorder="1" applyAlignment="1" applyProtection="1">
      <alignment horizontal="right" shrinkToFit="1"/>
    </xf>
    <xf numFmtId="164" fontId="69" fillId="2" borderId="0" xfId="0" applyNumberFormat="1" applyFont="1" applyFill="1" applyBorder="1" applyAlignment="1" applyProtection="1">
      <alignment horizontal="right" shrinkToFit="1"/>
    </xf>
    <xf numFmtId="164" fontId="69" fillId="0" borderId="0" xfId="0" applyNumberFormat="1" applyFont="1" applyFill="1" applyBorder="1" applyAlignment="1" applyProtection="1">
      <alignment horizontal="right" shrinkToFit="1"/>
    </xf>
    <xf numFmtId="164" fontId="74" fillId="0" borderId="0" xfId="0" applyNumberFormat="1" applyFont="1" applyFill="1" applyBorder="1" applyAlignment="1" applyProtection="1">
      <alignment horizontal="right" shrinkToFit="1"/>
    </xf>
    <xf numFmtId="164" fontId="69" fillId="0" borderId="0" xfId="0" applyNumberFormat="1" applyFont="1" applyFill="1" applyBorder="1" applyAlignment="1" applyProtection="1">
      <alignment horizontal="center" shrinkToFit="1"/>
    </xf>
    <xf numFmtId="164" fontId="60" fillId="0" borderId="0" xfId="0" applyNumberFormat="1" applyFont="1" applyFill="1" applyBorder="1" applyAlignment="1" applyProtection="1">
      <alignment horizontal="right" shrinkToFit="1"/>
    </xf>
    <xf numFmtId="164" fontId="71" fillId="2" borderId="0" xfId="0" applyNumberFormat="1" applyFont="1" applyFill="1" applyBorder="1" applyAlignment="1" applyProtection="1">
      <alignment horizontal="right" shrinkToFit="1"/>
    </xf>
    <xf numFmtId="38" fontId="91" fillId="16" borderId="15" xfId="0" applyNumberFormat="1" applyFont="1" applyFill="1" applyBorder="1" applyAlignment="1" applyProtection="1">
      <alignment horizontal="left" vertical="center"/>
    </xf>
    <xf numFmtId="0" fontId="10" fillId="16" borderId="16" xfId="0" applyFont="1" applyFill="1" applyBorder="1" applyAlignment="1">
      <alignment horizontal="left" vertical="top"/>
    </xf>
    <xf numFmtId="0" fontId="44" fillId="16" borderId="16" xfId="0" applyFont="1" applyFill="1" applyBorder="1" applyAlignment="1">
      <alignment horizontal="left" vertical="top"/>
    </xf>
    <xf numFmtId="0" fontId="44" fillId="16" borderId="20" xfId="0" applyFont="1" applyFill="1" applyBorder="1" applyAlignment="1">
      <alignment horizontal="left" vertical="top"/>
    </xf>
    <xf numFmtId="38" fontId="90" fillId="16" borderId="17" xfId="0" applyNumberFormat="1" applyFont="1" applyFill="1" applyBorder="1" applyAlignment="1" applyProtection="1"/>
    <xf numFmtId="38" fontId="44" fillId="16" borderId="19" xfId="0" applyNumberFormat="1" applyFont="1" applyFill="1" applyBorder="1" applyAlignment="1" applyProtection="1"/>
    <xf numFmtId="0" fontId="4" fillId="15" borderId="17" xfId="0" applyFont="1" applyFill="1" applyBorder="1" applyAlignment="1" applyProtection="1"/>
    <xf numFmtId="0" fontId="8" fillId="15" borderId="19" xfId="0" applyFont="1" applyFill="1" applyBorder="1" applyAlignment="1"/>
    <xf numFmtId="164" fontId="8" fillId="0" borderId="19" xfId="0" applyNumberFormat="1" applyFont="1" applyFill="1" applyBorder="1" applyAlignment="1" applyProtection="1">
      <alignment horizontal="right"/>
    </xf>
    <xf numFmtId="164" fontId="8" fillId="0" borderId="19" xfId="0" applyNumberFormat="1" applyFont="1" applyBorder="1" applyAlignment="1" applyProtection="1">
      <alignment horizontal="right"/>
    </xf>
    <xf numFmtId="164" fontId="70" fillId="0" borderId="19" xfId="0" applyNumberFormat="1" applyFont="1" applyBorder="1" applyAlignment="1" applyProtection="1">
      <alignment horizontal="right" shrinkToFit="1"/>
    </xf>
    <xf numFmtId="164" fontId="72" fillId="6" borderId="19" xfId="1" applyNumberFormat="1" applyFont="1" applyFill="1" applyBorder="1" applyAlignment="1" applyProtection="1">
      <alignment shrinkToFit="1"/>
    </xf>
    <xf numFmtId="164" fontId="72" fillId="0" borderId="19" xfId="0" applyNumberFormat="1" applyFont="1" applyBorder="1" applyAlignment="1" applyProtection="1">
      <alignment horizontal="right" shrinkToFit="1"/>
    </xf>
    <xf numFmtId="164" fontId="73" fillId="0" borderId="19" xfId="0" applyNumberFormat="1" applyFont="1" applyBorder="1" applyAlignment="1" applyProtection="1">
      <alignment horizontal="right" shrinkToFit="1"/>
    </xf>
    <xf numFmtId="164" fontId="25" fillId="0" borderId="19" xfId="0" applyNumberFormat="1" applyFont="1" applyBorder="1" applyAlignment="1" applyProtection="1">
      <alignment horizontal="right" shrinkToFit="1"/>
    </xf>
    <xf numFmtId="164" fontId="72" fillId="2" borderId="19" xfId="0" applyNumberFormat="1" applyFont="1" applyFill="1" applyBorder="1" applyAlignment="1" applyProtection="1">
      <alignment horizontal="right" shrinkToFit="1"/>
    </xf>
    <xf numFmtId="164" fontId="70" fillId="2" borderId="19" xfId="0" applyNumberFormat="1" applyFont="1" applyFill="1" applyBorder="1" applyAlignment="1" applyProtection="1">
      <alignment horizontal="right" shrinkToFit="1"/>
    </xf>
    <xf numFmtId="164" fontId="70" fillId="0" borderId="19" xfId="0" applyNumberFormat="1" applyFont="1" applyFill="1" applyBorder="1" applyAlignment="1" applyProtection="1">
      <alignment horizontal="right" shrinkToFit="1"/>
    </xf>
    <xf numFmtId="164" fontId="74" fillId="0" borderId="19" xfId="0" applyNumberFormat="1" applyFont="1" applyFill="1" applyBorder="1" applyAlignment="1" applyProtection="1">
      <alignment horizontal="right" shrinkToFit="1"/>
    </xf>
    <xf numFmtId="164" fontId="70" fillId="0" borderId="19" xfId="0" applyNumberFormat="1" applyFont="1" applyFill="1" applyBorder="1" applyAlignment="1" applyProtection="1">
      <alignment horizontal="center" shrinkToFit="1"/>
    </xf>
    <xf numFmtId="164" fontId="72" fillId="6" borderId="19" xfId="1" applyNumberFormat="1" applyFont="1" applyFill="1" applyBorder="1" applyAlignment="1" applyProtection="1">
      <alignment horizontal="right" shrinkToFit="1"/>
    </xf>
    <xf numFmtId="164" fontId="74" fillId="0" borderId="18" xfId="0" applyNumberFormat="1" applyFont="1" applyFill="1" applyBorder="1" applyAlignment="1" applyProtection="1">
      <alignment horizontal="right" shrinkToFit="1"/>
    </xf>
    <xf numFmtId="164" fontId="74" fillId="0" borderId="24" xfId="0" applyNumberFormat="1" applyFont="1" applyFill="1" applyBorder="1" applyAlignment="1" applyProtection="1">
      <alignment horizontal="right" shrinkToFit="1"/>
    </xf>
    <xf numFmtId="164" fontId="71" fillId="7" borderId="25" xfId="0" applyNumberFormat="1" applyFont="1" applyFill="1" applyBorder="1" applyAlignment="1" applyProtection="1">
      <alignment horizontal="right" shrinkToFit="1"/>
    </xf>
    <xf numFmtId="164" fontId="72" fillId="7" borderId="26" xfId="0" applyNumberFormat="1" applyFont="1" applyFill="1" applyBorder="1" applyAlignment="1" applyProtection="1">
      <alignment horizontal="right" shrinkToFit="1"/>
    </xf>
    <xf numFmtId="0" fontId="7" fillId="0" borderId="12" xfId="0" applyFont="1" applyFill="1" applyBorder="1" applyProtection="1"/>
    <xf numFmtId="0" fontId="4" fillId="0" borderId="12" xfId="0" applyFont="1" applyFill="1" applyBorder="1" applyProtection="1"/>
    <xf numFmtId="0" fontId="1" fillId="0" borderId="12" xfId="0" applyFont="1" applyBorder="1" applyProtection="1"/>
    <xf numFmtId="37" fontId="60" fillId="6" borderId="12" xfId="0" applyNumberFormat="1" applyFont="1" applyFill="1" applyBorder="1" applyAlignment="1" applyProtection="1">
      <alignment shrinkToFit="1"/>
    </xf>
    <xf numFmtId="164" fontId="60" fillId="0" borderId="12" xfId="0" applyNumberFormat="1" applyFont="1" applyFill="1" applyBorder="1" applyAlignment="1" applyProtection="1">
      <alignment shrinkToFit="1"/>
    </xf>
    <xf numFmtId="164" fontId="74" fillId="0" borderId="12" xfId="0" applyNumberFormat="1" applyFont="1" applyFill="1" applyBorder="1" applyAlignment="1" applyProtection="1">
      <alignment shrinkToFit="1"/>
    </xf>
    <xf numFmtId="37" fontId="60" fillId="0" borderId="12" xfId="0" applyNumberFormat="1" applyFont="1" applyFill="1" applyBorder="1" applyAlignment="1" applyProtection="1">
      <alignment shrinkToFit="1"/>
    </xf>
    <xf numFmtId="37" fontId="60" fillId="0" borderId="12" xfId="0" applyNumberFormat="1" applyFont="1" applyFill="1" applyBorder="1" applyAlignment="1" applyProtection="1">
      <alignment horizontal="center" shrinkToFit="1"/>
    </xf>
    <xf numFmtId="164" fontId="60" fillId="0" borderId="12" xfId="0" applyNumberFormat="1" applyFont="1" applyFill="1" applyBorder="1" applyAlignment="1" applyProtection="1">
      <alignment horizontal="center" shrinkToFit="1"/>
    </xf>
    <xf numFmtId="37" fontId="60" fillId="0" borderId="12" xfId="0" applyNumberFormat="1" applyFont="1" applyFill="1" applyBorder="1" applyProtection="1"/>
    <xf numFmtId="164" fontId="60" fillId="0" borderId="12" xfId="0" applyNumberFormat="1" applyFont="1" applyFill="1" applyBorder="1" applyAlignment="1" applyProtection="1">
      <alignment horizontal="right" shrinkToFit="1"/>
    </xf>
    <xf numFmtId="37" fontId="60" fillId="7" borderId="22" xfId="0" applyNumberFormat="1" applyFont="1" applyFill="1" applyBorder="1" applyAlignment="1" applyProtection="1">
      <alignment shrinkToFit="1"/>
    </xf>
    <xf numFmtId="37" fontId="61" fillId="7" borderId="22" xfId="0" applyNumberFormat="1" applyFont="1" applyFill="1" applyBorder="1" applyAlignment="1" applyProtection="1">
      <alignment shrinkToFit="1"/>
    </xf>
    <xf numFmtId="164" fontId="74" fillId="0" borderId="14" xfId="0" applyNumberFormat="1" applyFont="1" applyFill="1" applyBorder="1" applyAlignment="1" applyProtection="1">
      <alignment shrinkToFit="1"/>
    </xf>
    <xf numFmtId="0" fontId="7" fillId="0" borderId="12" xfId="0" applyFont="1" applyBorder="1" applyProtection="1"/>
    <xf numFmtId="164" fontId="60" fillId="0" borderId="12" xfId="0" applyNumberFormat="1" applyFont="1" applyBorder="1" applyAlignment="1" applyProtection="1">
      <alignment shrinkToFit="1"/>
    </xf>
    <xf numFmtId="37" fontId="74" fillId="0" borderId="12" xfId="0" applyNumberFormat="1" applyFont="1" applyBorder="1" applyAlignment="1" applyProtection="1">
      <alignment shrinkToFit="1"/>
    </xf>
    <xf numFmtId="37" fontId="74" fillId="0" borderId="12" xfId="0" applyNumberFormat="1" applyFont="1" applyFill="1" applyBorder="1" applyAlignment="1" applyProtection="1">
      <alignment shrinkToFit="1"/>
    </xf>
    <xf numFmtId="37" fontId="73" fillId="0" borderId="14" xfId="0" applyNumberFormat="1" applyFont="1" applyFill="1" applyBorder="1" applyAlignment="1" applyProtection="1">
      <alignment shrinkToFit="1"/>
    </xf>
    <xf numFmtId="0" fontId="86" fillId="0" borderId="12" xfId="0" applyFont="1" applyBorder="1" applyProtection="1"/>
    <xf numFmtId="0" fontId="73" fillId="0" borderId="12" xfId="0" applyFont="1" applyFill="1" applyBorder="1" applyProtection="1"/>
    <xf numFmtId="0" fontId="86" fillId="0" borderId="12" xfId="0" applyFont="1" applyFill="1" applyBorder="1" applyProtection="1"/>
    <xf numFmtId="0" fontId="61" fillId="7" borderId="22" xfId="0" applyFont="1" applyFill="1" applyBorder="1" applyProtection="1"/>
    <xf numFmtId="0" fontId="73" fillId="0" borderId="14" xfId="0" applyFont="1" applyFill="1" applyBorder="1" applyProtection="1"/>
    <xf numFmtId="0" fontId="68" fillId="0" borderId="14" xfId="0" applyFont="1" applyFill="1" applyBorder="1" applyProtection="1"/>
    <xf numFmtId="38" fontId="97" fillId="16" borderId="23" xfId="0" applyNumberFormat="1" applyFont="1" applyFill="1" applyBorder="1" applyAlignment="1" applyProtection="1"/>
    <xf numFmtId="38" fontId="39" fillId="16" borderId="18" xfId="0" applyNumberFormat="1" applyFont="1" applyFill="1" applyBorder="1" applyAlignment="1" applyProtection="1"/>
    <xf numFmtId="38" fontId="40" fillId="16" borderId="18" xfId="0" applyNumberFormat="1" applyFont="1" applyFill="1" applyBorder="1" applyAlignment="1" applyProtection="1"/>
    <xf numFmtId="38" fontId="44" fillId="16" borderId="18" xfId="0" applyNumberFormat="1" applyFont="1" applyFill="1" applyBorder="1" applyAlignment="1" applyProtection="1"/>
    <xf numFmtId="38" fontId="44" fillId="16" borderId="24" xfId="0" applyNumberFormat="1" applyFont="1" applyFill="1" applyBorder="1" applyAlignment="1" applyProtection="1"/>
    <xf numFmtId="0" fontId="62" fillId="0" borderId="12" xfId="0" applyFont="1" applyBorder="1" applyAlignment="1" applyProtection="1">
      <alignment horizontal="center"/>
    </xf>
    <xf numFmtId="0" fontId="62" fillId="6" borderId="12" xfId="0" applyFont="1" applyFill="1" applyBorder="1" applyAlignment="1" applyProtection="1">
      <alignment horizontal="center"/>
    </xf>
    <xf numFmtId="0" fontId="62" fillId="0" borderId="12" xfId="0" applyFont="1" applyFill="1" applyBorder="1" applyAlignment="1" applyProtection="1">
      <alignment horizontal="center"/>
    </xf>
    <xf numFmtId="0" fontId="62" fillId="4" borderId="2" xfId="0" applyFont="1" applyFill="1" applyBorder="1" applyProtection="1"/>
    <xf numFmtId="37" fontId="60" fillId="0" borderId="22" xfId="0" applyNumberFormat="1" applyFont="1" applyFill="1" applyBorder="1" applyAlignment="1" applyProtection="1">
      <alignment horizontal="center" vertical="center"/>
    </xf>
    <xf numFmtId="165" fontId="62" fillId="0" borderId="22" xfId="0" applyNumberFormat="1" applyFont="1" applyBorder="1" applyAlignment="1">
      <alignment horizontal="center" vertical="center"/>
    </xf>
    <xf numFmtId="0" fontId="58" fillId="0" borderId="22" xfId="0" applyFont="1" applyBorder="1" applyAlignment="1" applyProtection="1">
      <alignment horizontal="left" vertical="center" wrapText="1"/>
    </xf>
    <xf numFmtId="164" fontId="87" fillId="0" borderId="22" xfId="0" applyNumberFormat="1" applyFont="1" applyBorder="1" applyAlignment="1" applyProtection="1">
      <alignment horizontal="right" vertical="center" shrinkToFit="1"/>
    </xf>
    <xf numFmtId="166" fontId="88" fillId="0" borderId="22" xfId="2" applyNumberFormat="1" applyFont="1" applyBorder="1" applyAlignment="1" applyProtection="1">
      <alignment horizontal="right" vertical="center"/>
    </xf>
    <xf numFmtId="166" fontId="62" fillId="0" borderId="22" xfId="2" applyNumberFormat="1" applyFont="1" applyBorder="1" applyAlignment="1" applyProtection="1">
      <alignment horizontal="right" vertical="center"/>
    </xf>
    <xf numFmtId="0" fontId="99" fillId="0" borderId="12" xfId="0" applyFont="1" applyBorder="1" applyProtection="1"/>
    <xf numFmtId="164" fontId="60" fillId="0" borderId="0" xfId="0" applyNumberFormat="1" applyFont="1" applyBorder="1" applyAlignment="1" applyProtection="1">
      <alignment shrinkToFit="1"/>
    </xf>
    <xf numFmtId="37" fontId="60" fillId="6" borderId="0" xfId="0" applyNumberFormat="1" applyFont="1" applyFill="1" applyBorder="1" applyAlignment="1" applyProtection="1">
      <alignment shrinkToFit="1"/>
    </xf>
    <xf numFmtId="164" fontId="74" fillId="0" borderId="0" xfId="0" applyNumberFormat="1" applyFont="1" applyFill="1" applyBorder="1" applyAlignment="1" applyProtection="1">
      <alignment shrinkToFit="1"/>
    </xf>
    <xf numFmtId="164" fontId="70" fillId="18" borderId="13" xfId="1" applyNumberFormat="1" applyFont="1" applyFill="1" applyBorder="1" applyAlignment="1" applyProtection="1">
      <alignment shrinkToFit="1"/>
    </xf>
    <xf numFmtId="37" fontId="60" fillId="0" borderId="4" xfId="0" applyNumberFormat="1" applyFont="1" applyBorder="1" applyAlignment="1" applyProtection="1">
      <alignment shrinkToFit="1"/>
    </xf>
    <xf numFmtId="164" fontId="100" fillId="0" borderId="0" xfId="1" applyNumberFormat="1" applyFont="1" applyBorder="1" applyProtection="1"/>
    <xf numFmtId="37" fontId="101" fillId="0" borderId="0" xfId="0" applyNumberFormat="1" applyFont="1" applyBorder="1" applyProtection="1"/>
    <xf numFmtId="37" fontId="60" fillId="7" borderId="0" xfId="0" applyNumberFormat="1" applyFont="1" applyFill="1" applyBorder="1" applyAlignment="1" applyProtection="1">
      <alignment shrinkToFit="1"/>
    </xf>
    <xf numFmtId="164" fontId="100" fillId="0" borderId="0" xfId="0" applyNumberFormat="1" applyFont="1" applyBorder="1" applyProtection="1"/>
    <xf numFmtId="37" fontId="60" fillId="0" borderId="5" xfId="0" applyNumberFormat="1" applyFont="1" applyBorder="1" applyAlignment="1" applyProtection="1">
      <alignment shrinkToFit="1"/>
    </xf>
    <xf numFmtId="164" fontId="100" fillId="0" borderId="2" xfId="1" applyNumberFormat="1" applyFont="1" applyBorder="1" applyProtection="1"/>
    <xf numFmtId="164" fontId="101" fillId="0" borderId="0" xfId="1" applyNumberFormat="1" applyFont="1" applyBorder="1" applyProtection="1"/>
    <xf numFmtId="164" fontId="101" fillId="0" borderId="2" xfId="1" applyNumberFormat="1" applyFont="1" applyBorder="1" applyProtection="1"/>
    <xf numFmtId="37" fontId="60" fillId="0" borderId="2" xfId="0" applyNumberFormat="1" applyFont="1" applyBorder="1" applyAlignment="1" applyProtection="1">
      <alignment shrinkToFit="1"/>
    </xf>
    <xf numFmtId="37" fontId="60" fillId="7" borderId="2" xfId="0" applyNumberFormat="1" applyFont="1" applyFill="1" applyBorder="1" applyAlignment="1" applyProtection="1">
      <alignment shrinkToFit="1"/>
    </xf>
    <xf numFmtId="164" fontId="100" fillId="0" borderId="2" xfId="0" applyNumberFormat="1" applyFont="1" applyBorder="1" applyProtection="1"/>
    <xf numFmtId="164" fontId="74" fillId="0" borderId="1" xfId="0" applyNumberFormat="1" applyFont="1" applyBorder="1" applyProtection="1"/>
    <xf numFmtId="164" fontId="74" fillId="0" borderId="3" xfId="0" applyNumberFormat="1" applyFont="1" applyBorder="1" applyProtection="1"/>
    <xf numFmtId="37" fontId="60" fillId="2" borderId="0" xfId="0" applyNumberFormat="1" applyFont="1" applyFill="1" applyAlignment="1" applyProtection="1">
      <alignment shrinkToFit="1"/>
    </xf>
    <xf numFmtId="164" fontId="100" fillId="0" borderId="0" xfId="0" applyNumberFormat="1" applyFont="1" applyAlignment="1" applyProtection="1">
      <alignment shrinkToFit="1"/>
    </xf>
    <xf numFmtId="164" fontId="74" fillId="0" borderId="0" xfId="0" applyNumberFormat="1" applyFont="1" applyAlignment="1" applyProtection="1">
      <alignment shrinkToFit="1"/>
    </xf>
    <xf numFmtId="37" fontId="60" fillId="3" borderId="0" xfId="0" applyNumberFormat="1" applyFont="1" applyFill="1" applyAlignment="1" applyProtection="1">
      <alignment shrinkToFit="1"/>
    </xf>
    <xf numFmtId="37" fontId="82" fillId="3" borderId="0" xfId="0" applyNumberFormat="1" applyFont="1" applyFill="1" applyAlignment="1" applyProtection="1">
      <alignment shrinkToFit="1"/>
    </xf>
    <xf numFmtId="164" fontId="82" fillId="0" borderId="0" xfId="0" applyNumberFormat="1" applyFont="1" applyAlignment="1" applyProtection="1">
      <alignment shrinkToFit="1"/>
    </xf>
    <xf numFmtId="37" fontId="60" fillId="4" borderId="0" xfId="0" applyNumberFormat="1" applyFont="1" applyFill="1" applyAlignment="1" applyProtection="1">
      <alignment shrinkToFit="1"/>
    </xf>
    <xf numFmtId="37" fontId="82" fillId="5" borderId="0" xfId="0" applyNumberFormat="1" applyFont="1" applyFill="1" applyAlignment="1" applyProtection="1">
      <alignment shrinkToFit="1"/>
    </xf>
    <xf numFmtId="164" fontId="74" fillId="0" borderId="1" xfId="0" applyNumberFormat="1" applyFont="1" applyBorder="1" applyAlignment="1" applyProtection="1">
      <alignment shrinkToFit="1"/>
    </xf>
    <xf numFmtId="37" fontId="64" fillId="10" borderId="0" xfId="0" applyNumberFormat="1" applyFont="1" applyFill="1" applyBorder="1" applyAlignment="1" applyProtection="1">
      <alignment horizontal="right" shrinkToFit="1"/>
    </xf>
    <xf numFmtId="37" fontId="64" fillId="9" borderId="18" xfId="0" applyNumberFormat="1" applyFont="1" applyFill="1" applyBorder="1" applyAlignment="1" applyProtection="1">
      <alignment horizontal="right" shrinkToFit="1"/>
    </xf>
    <xf numFmtId="164" fontId="102" fillId="0" borderId="12" xfId="0" applyNumberFormat="1" applyFont="1" applyBorder="1" applyAlignment="1" applyProtection="1">
      <alignment horizontal="right" shrinkToFit="1"/>
    </xf>
    <xf numFmtId="164" fontId="103" fillId="6" borderId="12" xfId="1" applyNumberFormat="1" applyFont="1" applyFill="1" applyBorder="1" applyAlignment="1" applyProtection="1">
      <alignment shrinkToFit="1"/>
    </xf>
    <xf numFmtId="164" fontId="104" fillId="0" borderId="0" xfId="0" applyNumberFormat="1" applyFont="1" applyBorder="1" applyAlignment="1" applyProtection="1">
      <alignment horizontal="right" shrinkToFit="1"/>
    </xf>
    <xf numFmtId="164" fontId="104" fillId="2" borderId="0" xfId="0" applyNumberFormat="1" applyFont="1" applyFill="1" applyBorder="1" applyAlignment="1" applyProtection="1">
      <alignment horizontal="right" shrinkToFit="1"/>
    </xf>
    <xf numFmtId="164" fontId="105" fillId="6" borderId="0" xfId="1" applyNumberFormat="1" applyFont="1" applyFill="1" applyBorder="1" applyAlignment="1" applyProtection="1">
      <alignment shrinkToFit="1"/>
    </xf>
    <xf numFmtId="0" fontId="67" fillId="0" borderId="13" xfId="0" applyFont="1" applyBorder="1" applyAlignment="1" applyProtection="1">
      <alignment horizontal="center" vertical="center" wrapText="1"/>
    </xf>
    <xf numFmtId="0" fontId="67" fillId="0" borderId="12" xfId="0" applyFont="1" applyBorder="1" applyAlignment="1" applyProtection="1">
      <alignment horizontal="center" vertical="center" wrapText="1"/>
    </xf>
    <xf numFmtId="0" fontId="67" fillId="0" borderId="14" xfId="0" applyFont="1" applyBorder="1" applyAlignment="1" applyProtection="1">
      <alignment horizontal="center" vertical="center" wrapText="1"/>
    </xf>
    <xf numFmtId="0" fontId="67" fillId="9" borderId="13" xfId="0" applyFont="1" applyFill="1" applyBorder="1" applyAlignment="1" applyProtection="1">
      <alignment horizontal="center" vertical="center" wrapText="1"/>
    </xf>
    <xf numFmtId="0" fontId="67" fillId="9" borderId="12" xfId="0" applyFont="1" applyFill="1" applyBorder="1" applyAlignment="1" applyProtection="1">
      <alignment horizontal="center" vertical="center" wrapText="1"/>
    </xf>
    <xf numFmtId="0" fontId="67" fillId="9" borderId="14" xfId="0" applyFont="1" applyFill="1" applyBorder="1" applyAlignment="1" applyProtection="1">
      <alignment horizontal="center" vertical="center" wrapText="1"/>
    </xf>
    <xf numFmtId="0" fontId="68" fillId="12" borderId="13" xfId="0" applyFont="1" applyFill="1" applyBorder="1" applyAlignment="1" applyProtection="1">
      <alignment horizontal="center" vertical="center" wrapText="1"/>
    </xf>
    <xf numFmtId="0" fontId="68" fillId="12" borderId="12" xfId="0" applyFont="1" applyFill="1" applyBorder="1" applyAlignment="1" applyProtection="1">
      <alignment horizontal="center" vertical="center" wrapText="1"/>
    </xf>
    <xf numFmtId="0" fontId="68" fillId="12" borderId="14" xfId="0" applyFont="1" applyFill="1" applyBorder="1" applyAlignment="1" applyProtection="1">
      <alignment horizontal="center" vertical="center" wrapText="1"/>
    </xf>
    <xf numFmtId="0" fontId="68" fillId="0" borderId="13" xfId="0" applyFont="1" applyBorder="1" applyAlignment="1" applyProtection="1">
      <alignment horizontal="center" vertical="center" wrapText="1"/>
    </xf>
    <xf numFmtId="0" fontId="68" fillId="0" borderId="12" xfId="0" applyFont="1" applyBorder="1" applyAlignment="1" applyProtection="1">
      <alignment horizontal="center" vertical="center" wrapText="1"/>
    </xf>
    <xf numFmtId="0" fontId="68" fillId="0" borderId="14" xfId="0" applyFont="1" applyBorder="1" applyAlignment="1" applyProtection="1">
      <alignment horizontal="center" vertical="center" wrapText="1"/>
    </xf>
    <xf numFmtId="0" fontId="67" fillId="8" borderId="9" xfId="0" applyFont="1" applyFill="1" applyBorder="1" applyAlignment="1" applyProtection="1">
      <alignment horizontal="center" vertical="center" wrapText="1"/>
    </xf>
    <xf numFmtId="0" fontId="67" fillId="8" borderId="10" xfId="0" applyFont="1" applyFill="1" applyBorder="1" applyAlignment="1" applyProtection="1">
      <alignment horizontal="center" vertical="center" wrapText="1"/>
    </xf>
    <xf numFmtId="0" fontId="68" fillId="8" borderId="5" xfId="0" applyFont="1" applyFill="1" applyBorder="1" applyAlignment="1" applyProtection="1">
      <alignment horizontal="center" vertical="center" wrapText="1"/>
    </xf>
    <xf numFmtId="0" fontId="68" fillId="8" borderId="2" xfId="0" applyFont="1" applyFill="1" applyBorder="1" applyAlignment="1" applyProtection="1">
      <alignment horizontal="center" vertical="center" wrapText="1"/>
    </xf>
    <xf numFmtId="0" fontId="67" fillId="11" borderId="5" xfId="0" applyFont="1" applyFill="1" applyBorder="1" applyAlignment="1" applyProtection="1">
      <alignment horizontal="center" vertical="center" wrapText="1"/>
    </xf>
    <xf numFmtId="0" fontId="67" fillId="11" borderId="2" xfId="0" applyFont="1" applyFill="1" applyBorder="1" applyAlignment="1" applyProtection="1">
      <alignment horizontal="center" vertical="center" wrapText="1"/>
    </xf>
    <xf numFmtId="0" fontId="77" fillId="0" borderId="11" xfId="0" applyFont="1" applyBorder="1"/>
    <xf numFmtId="0" fontId="77" fillId="0" borderId="10" xfId="0" applyFont="1" applyBorder="1"/>
    <xf numFmtId="0" fontId="77" fillId="0" borderId="8" xfId="0" applyFont="1" applyBorder="1"/>
    <xf numFmtId="0" fontId="67" fillId="11" borderId="9" xfId="0" applyFont="1" applyFill="1" applyBorder="1" applyAlignment="1" applyProtection="1">
      <alignment horizontal="center" vertical="center" wrapText="1"/>
    </xf>
    <xf numFmtId="0" fontId="67" fillId="11" borderId="10" xfId="0" applyFont="1" applyFill="1" applyBorder="1" applyAlignment="1" applyProtection="1">
      <alignment horizontal="center" vertical="center" wrapText="1"/>
    </xf>
    <xf numFmtId="0" fontId="67" fillId="8" borderId="5" xfId="0" applyFont="1" applyFill="1" applyBorder="1" applyAlignment="1" applyProtection="1">
      <alignment horizontal="center" vertical="center" wrapText="1"/>
    </xf>
    <xf numFmtId="0" fontId="67" fillId="8" borderId="2" xfId="0" applyFont="1" applyFill="1" applyBorder="1" applyAlignment="1" applyProtection="1">
      <alignment horizontal="center" vertical="center" wrapText="1"/>
    </xf>
    <xf numFmtId="0" fontId="68" fillId="11" borderId="5" xfId="0" applyFont="1" applyFill="1" applyBorder="1" applyAlignment="1" applyProtection="1">
      <alignment horizontal="center" vertical="center" wrapText="1"/>
    </xf>
    <xf numFmtId="0" fontId="68" fillId="11" borderId="2" xfId="0" applyFont="1" applyFill="1" applyBorder="1" applyAlignment="1" applyProtection="1">
      <alignment horizontal="center" vertical="center" wrapText="1"/>
    </xf>
    <xf numFmtId="165" fontId="91" fillId="10" borderId="15" xfId="0" applyNumberFormat="1" applyFont="1" applyFill="1" applyBorder="1" applyAlignment="1" applyProtection="1">
      <alignment horizontal="center" shrinkToFit="1"/>
    </xf>
    <xf numFmtId="165" fontId="91" fillId="10" borderId="16" xfId="0" applyNumberFormat="1" applyFont="1" applyFill="1" applyBorder="1" applyAlignment="1" applyProtection="1">
      <alignment horizontal="center" shrinkToFit="1"/>
    </xf>
    <xf numFmtId="165" fontId="91" fillId="9" borderId="15" xfId="0" applyNumberFormat="1" applyFont="1" applyFill="1" applyBorder="1" applyAlignment="1" applyProtection="1">
      <alignment horizontal="center" shrinkToFit="1"/>
    </xf>
    <xf numFmtId="165" fontId="91" fillId="9" borderId="16" xfId="0" applyNumberFormat="1" applyFont="1" applyFill="1" applyBorder="1" applyAlignment="1" applyProtection="1">
      <alignment horizontal="center" shrinkToFit="1"/>
    </xf>
    <xf numFmtId="38" fontId="91" fillId="9" borderId="15" xfId="0" applyNumberFormat="1" applyFont="1" applyFill="1" applyBorder="1" applyAlignment="1" applyProtection="1">
      <alignment horizontal="left" vertical="center" shrinkToFit="1"/>
    </xf>
    <xf numFmtId="0" fontId="96" fillId="0" borderId="16" xfId="0" applyFont="1" applyBorder="1" applyAlignment="1">
      <alignment horizontal="left" vertical="center" shrinkToFit="1"/>
    </xf>
    <xf numFmtId="0" fontId="96" fillId="0" borderId="20" xfId="0" applyFont="1" applyBorder="1" applyAlignment="1">
      <alignment horizontal="left" vertical="center" shrinkToFit="1"/>
    </xf>
    <xf numFmtId="38" fontId="90" fillId="9" borderId="17" xfId="0" applyNumberFormat="1" applyFont="1" applyFill="1" applyBorder="1" applyAlignment="1" applyProtection="1"/>
    <xf numFmtId="0" fontId="95" fillId="0" borderId="0" xfId="0" applyFont="1" applyBorder="1" applyAlignment="1"/>
    <xf numFmtId="0" fontId="95" fillId="0" borderId="19" xfId="0" applyFont="1" applyBorder="1" applyAlignment="1"/>
    <xf numFmtId="38" fontId="97" fillId="9" borderId="17" xfId="0" applyNumberFormat="1" applyFont="1" applyFill="1" applyBorder="1" applyAlignment="1" applyProtection="1">
      <alignment shrinkToFit="1"/>
    </xf>
    <xf numFmtId="0" fontId="98" fillId="0" borderId="0" xfId="0" applyFont="1" applyBorder="1" applyAlignment="1">
      <alignment shrinkToFit="1"/>
    </xf>
    <xf numFmtId="0" fontId="98" fillId="0" borderId="19" xfId="0" applyFont="1" applyBorder="1" applyAlignment="1">
      <alignment shrinkToFit="1"/>
    </xf>
    <xf numFmtId="0" fontId="68" fillId="13" borderId="13" xfId="0" applyFont="1" applyFill="1" applyBorder="1" applyAlignment="1" applyProtection="1">
      <alignment horizontal="center" vertical="center" wrapText="1"/>
    </xf>
    <xf numFmtId="0" fontId="68" fillId="13" borderId="12" xfId="0" applyFont="1" applyFill="1" applyBorder="1" applyAlignment="1" applyProtection="1">
      <alignment horizontal="center" vertical="center" wrapText="1"/>
    </xf>
    <xf numFmtId="0" fontId="68" fillId="13" borderId="14" xfId="0" applyFont="1" applyFill="1" applyBorder="1" applyAlignment="1" applyProtection="1">
      <alignment horizontal="center" vertical="center" wrapText="1"/>
    </xf>
    <xf numFmtId="0" fontId="85" fillId="0" borderId="13" xfId="0" applyFont="1" applyBorder="1" applyAlignment="1" applyProtection="1">
      <alignment horizontal="center" vertical="center" wrapText="1"/>
    </xf>
    <xf numFmtId="0" fontId="85" fillId="0" borderId="12" xfId="0" applyFont="1" applyBorder="1" applyAlignment="1" applyProtection="1">
      <alignment horizontal="center" vertical="center" wrapText="1"/>
    </xf>
    <xf numFmtId="0" fontId="85" fillId="0" borderId="14" xfId="0" applyFont="1" applyBorder="1" applyAlignment="1" applyProtection="1">
      <alignment horizontal="center" vertical="center" wrapText="1"/>
    </xf>
    <xf numFmtId="0" fontId="67" fillId="14" borderId="13" xfId="0" applyFont="1" applyFill="1" applyBorder="1" applyAlignment="1" applyProtection="1">
      <alignment horizontal="center" vertical="center" wrapText="1"/>
    </xf>
    <xf numFmtId="0" fontId="67" fillId="14" borderId="12" xfId="0" applyFont="1" applyFill="1" applyBorder="1" applyAlignment="1" applyProtection="1">
      <alignment horizontal="center" vertical="center" wrapText="1"/>
    </xf>
    <xf numFmtId="0" fontId="67" fillId="14" borderId="14" xfId="0" applyFont="1" applyFill="1" applyBorder="1" applyAlignment="1" applyProtection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003399"/>
      <color rgb="FFFF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T435"/>
  <sheetViews>
    <sheetView tabSelected="1" view="pageBreakPreview" zoomScaleNormal="100" zoomScaleSheetLayoutView="100" workbookViewId="0">
      <pane ySplit="9" topLeftCell="A10" activePane="bottomLeft" state="frozen"/>
      <selection pane="bottomLeft" activeCell="U1" sqref="U1"/>
    </sheetView>
  </sheetViews>
  <sheetFormatPr defaultColWidth="7.625" defaultRowHeight="12" customHeight="1"/>
  <cols>
    <col min="1" max="1" width="5.875" style="2" customWidth="1"/>
    <col min="2" max="2" width="16.625" style="2" customWidth="1"/>
    <col min="3" max="4" width="8.625" style="3" customWidth="1"/>
    <col min="5" max="8" width="8.625" style="67" customWidth="1"/>
    <col min="9" max="10" width="8.625" style="9" customWidth="1"/>
    <col min="11" max="11" width="8.625" style="13" customWidth="1"/>
    <col min="12" max="17" width="8.625" style="3" customWidth="1"/>
    <col min="18" max="19" width="8.625" style="9" customWidth="1"/>
    <col min="20" max="20" width="8.625" style="14" customWidth="1"/>
    <col min="21" max="16384" width="7.625" style="8"/>
  </cols>
  <sheetData>
    <row r="1" spans="1:20" s="45" customFormat="1" ht="29.25" customHeight="1">
      <c r="A1" s="265" t="s">
        <v>941</v>
      </c>
      <c r="B1" s="79"/>
      <c r="C1" s="79"/>
      <c r="D1" s="79"/>
      <c r="E1" s="80"/>
      <c r="F1" s="80"/>
      <c r="G1" s="80"/>
      <c r="H1" s="80"/>
      <c r="I1" s="81"/>
      <c r="J1" s="81"/>
      <c r="K1" s="79"/>
      <c r="L1" s="79"/>
      <c r="M1" s="79"/>
      <c r="N1" s="79"/>
      <c r="O1" s="79"/>
      <c r="P1" s="79"/>
      <c r="Q1" s="79"/>
      <c r="R1" s="81"/>
      <c r="S1" s="81"/>
      <c r="T1" s="82"/>
    </row>
    <row r="2" spans="1:20" s="45" customFormat="1" ht="18.75" customHeight="1">
      <c r="A2" s="267" t="s">
        <v>925</v>
      </c>
      <c r="B2" s="83"/>
      <c r="C2" s="83"/>
      <c r="D2" s="84"/>
      <c r="E2" s="85"/>
      <c r="F2" s="85"/>
      <c r="G2" s="85"/>
      <c r="H2" s="85"/>
      <c r="I2" s="83"/>
      <c r="J2" s="83"/>
      <c r="K2" s="83"/>
      <c r="L2" s="84"/>
      <c r="M2" s="84"/>
      <c r="N2" s="84"/>
      <c r="O2" s="84"/>
      <c r="P2" s="84"/>
      <c r="Q2" s="84"/>
      <c r="R2" s="83"/>
      <c r="S2" s="83"/>
      <c r="T2" s="82"/>
    </row>
    <row r="3" spans="1:20" s="46" customFormat="1" ht="15.75" customHeight="1">
      <c r="A3" s="268" t="s">
        <v>918</v>
      </c>
      <c r="B3" s="86"/>
      <c r="C3" s="86"/>
      <c r="D3" s="87"/>
      <c r="E3" s="85"/>
      <c r="F3" s="85"/>
      <c r="G3" s="85"/>
      <c r="H3" s="85"/>
      <c r="I3" s="86"/>
      <c r="J3" s="86"/>
      <c r="K3" s="86"/>
      <c r="L3" s="87"/>
      <c r="M3" s="87"/>
      <c r="N3" s="87"/>
      <c r="O3" s="87"/>
      <c r="P3" s="87"/>
      <c r="Q3" s="87"/>
      <c r="R3" s="86"/>
      <c r="S3" s="86"/>
      <c r="T3" s="86"/>
    </row>
    <row r="4" spans="1:20" ht="8.25" customHeight="1">
      <c r="A4" s="88"/>
      <c r="B4" s="89"/>
      <c r="C4" s="52"/>
      <c r="D4" s="52"/>
      <c r="E4" s="90"/>
      <c r="F4" s="90"/>
      <c r="G4" s="90"/>
      <c r="H4" s="90"/>
      <c r="I4" s="91"/>
      <c r="J4" s="91"/>
      <c r="K4" s="89"/>
      <c r="L4" s="52"/>
      <c r="M4" s="52"/>
      <c r="N4" s="52"/>
      <c r="O4" s="52"/>
      <c r="P4" s="52"/>
      <c r="Q4" s="52"/>
      <c r="R4" s="91"/>
      <c r="S4" s="91"/>
      <c r="T4" s="92"/>
    </row>
    <row r="5" spans="1:20" s="47" customFormat="1" ht="12" customHeight="1">
      <c r="A5" s="509" t="s">
        <v>398</v>
      </c>
      <c r="B5" s="509" t="s">
        <v>410</v>
      </c>
      <c r="C5" s="509" t="s">
        <v>910</v>
      </c>
      <c r="D5" s="509" t="s">
        <v>911</v>
      </c>
      <c r="E5" s="509" t="s">
        <v>912</v>
      </c>
      <c r="F5" s="509" t="s">
        <v>913</v>
      </c>
      <c r="G5" s="509" t="s">
        <v>920</v>
      </c>
      <c r="H5" s="509" t="s">
        <v>930</v>
      </c>
      <c r="I5" s="512" t="s">
        <v>942</v>
      </c>
      <c r="J5" s="512" t="s">
        <v>943</v>
      </c>
      <c r="K5" s="512" t="s">
        <v>931</v>
      </c>
      <c r="L5" s="518" t="s">
        <v>914</v>
      </c>
      <c r="M5" s="518" t="s">
        <v>915</v>
      </c>
      <c r="N5" s="518" t="s">
        <v>916</v>
      </c>
      <c r="O5" s="518" t="s">
        <v>917</v>
      </c>
      <c r="P5" s="518" t="s">
        <v>921</v>
      </c>
      <c r="Q5" s="518" t="s">
        <v>932</v>
      </c>
      <c r="R5" s="515" t="s">
        <v>944</v>
      </c>
      <c r="S5" s="515" t="s">
        <v>945</v>
      </c>
      <c r="T5" s="515" t="s">
        <v>931</v>
      </c>
    </row>
    <row r="6" spans="1:20" s="47" customFormat="1" ht="12" customHeight="1">
      <c r="A6" s="510"/>
      <c r="B6" s="510"/>
      <c r="C6" s="510"/>
      <c r="D6" s="510"/>
      <c r="E6" s="510"/>
      <c r="F6" s="510"/>
      <c r="G6" s="510"/>
      <c r="H6" s="510"/>
      <c r="I6" s="513"/>
      <c r="J6" s="513"/>
      <c r="K6" s="513" t="s">
        <v>481</v>
      </c>
      <c r="L6" s="519"/>
      <c r="M6" s="519"/>
      <c r="N6" s="519"/>
      <c r="O6" s="519"/>
      <c r="P6" s="519"/>
      <c r="Q6" s="519"/>
      <c r="R6" s="516"/>
      <c r="S6" s="516"/>
      <c r="T6" s="516" t="s">
        <v>481</v>
      </c>
    </row>
    <row r="7" spans="1:20" s="47" customFormat="1" ht="12" customHeight="1">
      <c r="A7" s="510"/>
      <c r="B7" s="510"/>
      <c r="C7" s="510"/>
      <c r="D7" s="510"/>
      <c r="E7" s="510"/>
      <c r="F7" s="510"/>
      <c r="G7" s="510"/>
      <c r="H7" s="510"/>
      <c r="I7" s="513"/>
      <c r="J7" s="513"/>
      <c r="K7" s="513" t="s">
        <v>397</v>
      </c>
      <c r="L7" s="519"/>
      <c r="M7" s="519"/>
      <c r="N7" s="519"/>
      <c r="O7" s="519"/>
      <c r="P7" s="519"/>
      <c r="Q7" s="519"/>
      <c r="R7" s="516"/>
      <c r="S7" s="516"/>
      <c r="T7" s="516" t="s">
        <v>397</v>
      </c>
    </row>
    <row r="8" spans="1:20" s="47" customFormat="1" ht="12" customHeight="1">
      <c r="A8" s="511"/>
      <c r="B8" s="511"/>
      <c r="C8" s="511"/>
      <c r="D8" s="511"/>
      <c r="E8" s="511"/>
      <c r="F8" s="511"/>
      <c r="G8" s="511"/>
      <c r="H8" s="511"/>
      <c r="I8" s="514"/>
      <c r="J8" s="514"/>
      <c r="K8" s="514"/>
      <c r="L8" s="520"/>
      <c r="M8" s="520"/>
      <c r="N8" s="520"/>
      <c r="O8" s="520"/>
      <c r="P8" s="520"/>
      <c r="Q8" s="520"/>
      <c r="R8" s="517"/>
      <c r="S8" s="517"/>
      <c r="T8" s="517"/>
    </row>
    <row r="9" spans="1:20" ht="12.75" customHeight="1">
      <c r="A9" s="98"/>
      <c r="B9" s="99"/>
      <c r="C9" s="99"/>
      <c r="D9" s="99"/>
      <c r="E9" s="100"/>
      <c r="F9" s="100"/>
      <c r="G9" s="100"/>
      <c r="H9" s="100"/>
      <c r="I9" s="294"/>
      <c r="J9" s="294"/>
      <c r="K9" s="295"/>
      <c r="L9" s="99"/>
      <c r="M9" s="99"/>
      <c r="N9" s="99"/>
      <c r="O9" s="99"/>
      <c r="P9" s="99"/>
      <c r="Q9" s="99"/>
      <c r="R9" s="294"/>
      <c r="S9" s="294"/>
      <c r="T9" s="293"/>
    </row>
    <row r="10" spans="1:20" ht="13.15" customHeight="1">
      <c r="A10" s="269" t="s">
        <v>484</v>
      </c>
      <c r="B10" s="270"/>
      <c r="C10" s="51"/>
      <c r="D10" s="51"/>
      <c r="E10" s="68"/>
      <c r="F10" s="68"/>
      <c r="G10" s="68"/>
      <c r="H10" s="68"/>
      <c r="I10" s="96"/>
      <c r="J10" s="96"/>
      <c r="K10" s="97"/>
      <c r="L10" s="93"/>
      <c r="M10" s="93"/>
      <c r="N10" s="93"/>
      <c r="O10" s="93"/>
      <c r="P10" s="93"/>
      <c r="Q10" s="93"/>
      <c r="R10" s="94"/>
      <c r="S10" s="94"/>
      <c r="T10" s="95"/>
    </row>
    <row r="11" spans="1:20" ht="13.15" customHeight="1">
      <c r="A11" s="367" t="s">
        <v>485</v>
      </c>
      <c r="B11" s="270" t="s">
        <v>486</v>
      </c>
      <c r="C11" s="120">
        <v>25178</v>
      </c>
      <c r="D11" s="339">
        <f>'KOTIS-from World'!C5</f>
        <v>30101</v>
      </c>
      <c r="E11" s="339">
        <f>'KOTIS-from World'!D5</f>
        <v>23079</v>
      </c>
      <c r="F11" s="339">
        <f>'KOTIS-from World'!E5</f>
        <v>22661</v>
      </c>
      <c r="G11" s="339">
        <f>'KOTIS-from World'!F5</f>
        <v>18590</v>
      </c>
      <c r="H11" s="339">
        <f>'KOTIS-from World'!G5</f>
        <v>8779</v>
      </c>
      <c r="I11" s="339">
        <f>'KOTIS-from World'!H5</f>
        <v>3422</v>
      </c>
      <c r="J11" s="121">
        <f>'KOTIS-from World'!I5</f>
        <v>4191</v>
      </c>
      <c r="K11" s="122">
        <f t="shared" ref="K11:K16" si="0">IF(I11&gt;0, (J11-I11)/I11, "n/a ")</f>
        <v>0.22472238457042665</v>
      </c>
      <c r="L11" s="120">
        <v>18056</v>
      </c>
      <c r="M11" s="339">
        <f>'KOTIS-from the U.S.'!C5</f>
        <v>23507</v>
      </c>
      <c r="N11" s="339">
        <f>'KOTIS-from the U.S.'!D5</f>
        <v>17328</v>
      </c>
      <c r="O11" s="339">
        <f>'KOTIS-from the U.S.'!E5</f>
        <v>18285</v>
      </c>
      <c r="P11" s="339">
        <f>'KOTIS-from the U.S.'!F5</f>
        <v>13886</v>
      </c>
      <c r="Q11" s="339">
        <f>'KOTIS-from the U.S.'!G5</f>
        <v>3963</v>
      </c>
      <c r="R11" s="339">
        <f>'KOTIS-from the U.S.'!H5</f>
        <v>2007</v>
      </c>
      <c r="S11" s="121">
        <f>'KOTIS-from the U.S.'!I5</f>
        <v>1733</v>
      </c>
      <c r="T11" s="504">
        <f t="shared" ref="T11:T16" si="1">IF(R11&gt;0, (S11-R11)/R11, "n/a ")</f>
        <v>-0.13652217239661185</v>
      </c>
    </row>
    <row r="12" spans="1:20" ht="13.15" customHeight="1">
      <c r="A12" s="367" t="s">
        <v>487</v>
      </c>
      <c r="B12" s="270" t="s">
        <v>488</v>
      </c>
      <c r="C12" s="120">
        <v>903</v>
      </c>
      <c r="D12" s="339">
        <f>'KOTIS-from World'!C6</f>
        <v>988</v>
      </c>
      <c r="E12" s="339">
        <f>'KOTIS-from World'!D6</f>
        <v>960</v>
      </c>
      <c r="F12" s="339">
        <f>'KOTIS-from World'!E6</f>
        <v>851</v>
      </c>
      <c r="G12" s="339">
        <f>'KOTIS-from World'!F6</f>
        <v>432</v>
      </c>
      <c r="H12" s="339">
        <f>'KOTIS-from World'!G6</f>
        <v>475</v>
      </c>
      <c r="I12" s="339">
        <f>'KOTIS-from World'!H6</f>
        <v>0</v>
      </c>
      <c r="J12" s="121">
        <f>'KOTIS-from World'!I6</f>
        <v>0</v>
      </c>
      <c r="K12" s="122" t="str">
        <f t="shared" si="0"/>
        <v xml:space="preserve">n/a </v>
      </c>
      <c r="L12" s="120">
        <v>0</v>
      </c>
      <c r="M12" s="339">
        <f>'KOTIS-from the U.S.'!C6</f>
        <v>481</v>
      </c>
      <c r="N12" s="339">
        <f>'KOTIS-from the U.S.'!D6</f>
        <v>241</v>
      </c>
      <c r="O12" s="339">
        <f>'KOTIS-from the U.S.'!E6</f>
        <v>0</v>
      </c>
      <c r="P12" s="339">
        <f>'KOTIS-from the U.S.'!F6</f>
        <v>432</v>
      </c>
      <c r="Q12" s="339">
        <f>'KOTIS-from the U.S.'!G6</f>
        <v>475</v>
      </c>
      <c r="R12" s="339">
        <f>'KOTIS-from the U.S.'!H6</f>
        <v>0</v>
      </c>
      <c r="S12" s="121">
        <f>'KOTIS-from the U.S.'!I6</f>
        <v>0</v>
      </c>
      <c r="T12" s="504" t="str">
        <f t="shared" si="1"/>
        <v xml:space="preserve">n/a </v>
      </c>
    </row>
    <row r="13" spans="1:20" ht="13.15" customHeight="1">
      <c r="A13" s="367" t="s">
        <v>489</v>
      </c>
      <c r="B13" s="270" t="s">
        <v>490</v>
      </c>
      <c r="C13" s="120">
        <v>5622</v>
      </c>
      <c r="D13" s="339">
        <f>'KOTIS-from World'!C7</f>
        <v>8215</v>
      </c>
      <c r="E13" s="339">
        <f>'KOTIS-from World'!D7</f>
        <v>4091</v>
      </c>
      <c r="F13" s="339">
        <f>'KOTIS-from World'!E7</f>
        <v>2050</v>
      </c>
      <c r="G13" s="339">
        <f>'KOTIS-from World'!F7</f>
        <v>1707</v>
      </c>
      <c r="H13" s="339">
        <f>'KOTIS-from World'!G7</f>
        <v>3462</v>
      </c>
      <c r="I13" s="339">
        <f>'KOTIS-from World'!H7</f>
        <v>151</v>
      </c>
      <c r="J13" s="121">
        <f>'KOTIS-from World'!I7</f>
        <v>562</v>
      </c>
      <c r="K13" s="122">
        <f t="shared" si="0"/>
        <v>2.7218543046357615</v>
      </c>
      <c r="L13" s="120">
        <v>950</v>
      </c>
      <c r="M13" s="339">
        <f>'KOTIS-from the U.S.'!C7</f>
        <v>485</v>
      </c>
      <c r="N13" s="339">
        <f>'KOTIS-from the U.S.'!D7</f>
        <v>367</v>
      </c>
      <c r="O13" s="339">
        <f>'KOTIS-from the U.S.'!E7</f>
        <v>435</v>
      </c>
      <c r="P13" s="339">
        <f>'KOTIS-from the U.S.'!F7</f>
        <v>83</v>
      </c>
      <c r="Q13" s="339">
        <f>'KOTIS-from the U.S.'!G7</f>
        <v>445</v>
      </c>
      <c r="R13" s="339">
        <f>'KOTIS-from the U.S.'!H7</f>
        <v>103</v>
      </c>
      <c r="S13" s="121">
        <f>'KOTIS-from the U.S.'!I7</f>
        <v>0</v>
      </c>
      <c r="T13" s="504">
        <f t="shared" si="1"/>
        <v>-1</v>
      </c>
    </row>
    <row r="14" spans="1:20" ht="13.15" customHeight="1">
      <c r="A14" s="367" t="s">
        <v>491</v>
      </c>
      <c r="B14" s="270" t="s">
        <v>492</v>
      </c>
      <c r="C14" s="120">
        <v>0</v>
      </c>
      <c r="D14" s="339">
        <f>'KOTIS-from World'!C8</f>
        <v>0</v>
      </c>
      <c r="E14" s="339">
        <f>'KOTIS-from World'!D8</f>
        <v>1023</v>
      </c>
      <c r="F14" s="339">
        <f>'KOTIS-from World'!E8</f>
        <v>0</v>
      </c>
      <c r="G14" s="339">
        <f>'KOTIS-from World'!F8</f>
        <v>0</v>
      </c>
      <c r="H14" s="339">
        <f>'KOTIS-from World'!G8</f>
        <v>0</v>
      </c>
      <c r="I14" s="339">
        <f>'KOTIS-from World'!H8</f>
        <v>0</v>
      </c>
      <c r="J14" s="121">
        <f>'KOTIS-from World'!I8</f>
        <v>0</v>
      </c>
      <c r="K14" s="122" t="str">
        <f t="shared" si="0"/>
        <v xml:space="preserve">n/a </v>
      </c>
      <c r="L14" s="120">
        <v>0</v>
      </c>
      <c r="M14" s="339">
        <f>'KOTIS-from the U.S.'!C8</f>
        <v>0</v>
      </c>
      <c r="N14" s="339">
        <f>'KOTIS-from the U.S.'!D8</f>
        <v>0</v>
      </c>
      <c r="O14" s="339">
        <f>'KOTIS-from the U.S.'!E8</f>
        <v>0</v>
      </c>
      <c r="P14" s="339">
        <f>'KOTIS-from the U.S.'!F8</f>
        <v>0</v>
      </c>
      <c r="Q14" s="339">
        <f>'KOTIS-from the U.S.'!G8</f>
        <v>0</v>
      </c>
      <c r="R14" s="339">
        <f>'KOTIS-from the U.S.'!H8</f>
        <v>0</v>
      </c>
      <c r="S14" s="121">
        <f>'KOTIS-from the U.S.'!I8</f>
        <v>0</v>
      </c>
      <c r="T14" s="504" t="str">
        <f t="shared" si="1"/>
        <v xml:space="preserve">n/a </v>
      </c>
    </row>
    <row r="15" spans="1:20" ht="13.15" customHeight="1">
      <c r="A15" s="367" t="s">
        <v>493</v>
      </c>
      <c r="B15" s="270" t="s">
        <v>494</v>
      </c>
      <c r="C15" s="120">
        <v>13570</v>
      </c>
      <c r="D15" s="339">
        <f>'KOTIS-from World'!C9</f>
        <v>24130</v>
      </c>
      <c r="E15" s="339">
        <f>'KOTIS-from World'!D9</f>
        <v>12409</v>
      </c>
      <c r="F15" s="339">
        <f>'KOTIS-from World'!E9</f>
        <v>11852</v>
      </c>
      <c r="G15" s="339">
        <f>'KOTIS-from World'!F9</f>
        <v>11884</v>
      </c>
      <c r="H15" s="339">
        <f>'KOTIS-from World'!G9</f>
        <v>13561</v>
      </c>
      <c r="I15" s="339">
        <f>'KOTIS-from World'!H9</f>
        <v>4583</v>
      </c>
      <c r="J15" s="121">
        <f>'KOTIS-from World'!I9</f>
        <v>3352</v>
      </c>
      <c r="K15" s="122">
        <f t="shared" si="0"/>
        <v>-0.26860135282566006</v>
      </c>
      <c r="L15" s="120">
        <v>3961</v>
      </c>
      <c r="M15" s="339">
        <f>'KOTIS-from the U.S.'!C9</f>
        <v>9102</v>
      </c>
      <c r="N15" s="339">
        <f>'KOTIS-from the U.S.'!D9</f>
        <v>6156</v>
      </c>
      <c r="O15" s="339">
        <f>'KOTIS-from the U.S.'!E9</f>
        <v>3095</v>
      </c>
      <c r="P15" s="339">
        <f>'KOTIS-from the U.S.'!F9</f>
        <v>5675</v>
      </c>
      <c r="Q15" s="339">
        <f>'KOTIS-from the U.S.'!G9</f>
        <v>9817</v>
      </c>
      <c r="R15" s="339">
        <f>'KOTIS-from the U.S.'!H9</f>
        <v>2670</v>
      </c>
      <c r="S15" s="121">
        <f>'KOTIS-from the U.S.'!I9</f>
        <v>3352</v>
      </c>
      <c r="T15" s="504">
        <f t="shared" si="1"/>
        <v>0.25543071161048692</v>
      </c>
    </row>
    <row r="16" spans="1:20" ht="13.15" customHeight="1">
      <c r="A16" s="367" t="s">
        <v>495</v>
      </c>
      <c r="B16" s="270" t="s">
        <v>496</v>
      </c>
      <c r="C16" s="120">
        <v>26672</v>
      </c>
      <c r="D16" s="339">
        <f>'KOTIS-from World'!C10</f>
        <v>26834</v>
      </c>
      <c r="E16" s="339">
        <f>'KOTIS-from World'!D10</f>
        <v>32080</v>
      </c>
      <c r="F16" s="339">
        <f>'KOTIS-from World'!E10</f>
        <v>31506</v>
      </c>
      <c r="G16" s="339">
        <f>'KOTIS-from World'!F10</f>
        <v>36924</v>
      </c>
      <c r="H16" s="339">
        <f>'KOTIS-from World'!G10</f>
        <v>41195</v>
      </c>
      <c r="I16" s="339">
        <f>'KOTIS-from World'!H10</f>
        <v>12584</v>
      </c>
      <c r="J16" s="121">
        <f>'KOTIS-from World'!I10</f>
        <v>12126</v>
      </c>
      <c r="K16" s="122">
        <f t="shared" si="0"/>
        <v>-3.6395422759059125E-2</v>
      </c>
      <c r="L16" s="120">
        <v>4017</v>
      </c>
      <c r="M16" s="339">
        <f>'KOTIS-from the U.S.'!C10</f>
        <v>3670</v>
      </c>
      <c r="N16" s="339">
        <f>'KOTIS-from the U.S.'!D10</f>
        <v>5574</v>
      </c>
      <c r="O16" s="339">
        <f>'KOTIS-from the U.S.'!E10</f>
        <v>5251</v>
      </c>
      <c r="P16" s="339">
        <f>'KOTIS-from the U.S.'!F10</f>
        <v>6242</v>
      </c>
      <c r="Q16" s="339">
        <f>'KOTIS-from the U.S.'!G10</f>
        <v>7999</v>
      </c>
      <c r="R16" s="339">
        <f>'KOTIS-from the U.S.'!H10</f>
        <v>2260</v>
      </c>
      <c r="S16" s="121">
        <f>'KOTIS-from the U.S.'!I10</f>
        <v>3198</v>
      </c>
      <c r="T16" s="504">
        <f t="shared" si="1"/>
        <v>0.41504424778761062</v>
      </c>
    </row>
    <row r="17" spans="1:20" s="48" customFormat="1" ht="13.15" customHeight="1">
      <c r="A17" s="271"/>
      <c r="B17" s="272" t="s">
        <v>497</v>
      </c>
      <c r="C17" s="437">
        <f t="shared" ref="C17:H17" si="2">SUM(C11:C16)</f>
        <v>71945</v>
      </c>
      <c r="D17" s="437">
        <f t="shared" si="2"/>
        <v>90268</v>
      </c>
      <c r="E17" s="437">
        <f t="shared" si="2"/>
        <v>73642</v>
      </c>
      <c r="F17" s="437">
        <f t="shared" si="2"/>
        <v>68920</v>
      </c>
      <c r="G17" s="437">
        <f t="shared" si="2"/>
        <v>69537</v>
      </c>
      <c r="H17" s="437">
        <f t="shared" si="2"/>
        <v>67472</v>
      </c>
      <c r="I17" s="124">
        <f t="shared" ref="I17" si="3">SUM(I11:I16)</f>
        <v>20740</v>
      </c>
      <c r="J17" s="124">
        <f t="shared" ref="J17" si="4">SUM(J11:J16)</f>
        <v>20231</v>
      </c>
      <c r="K17" s="125">
        <f>(J17-I17)/I17</f>
        <v>-2.4541947926711667E-2</v>
      </c>
      <c r="L17" s="437">
        <f t="shared" ref="L17:S17" si="5">SUM(L11:L16)</f>
        <v>26984</v>
      </c>
      <c r="M17" s="437">
        <f t="shared" si="5"/>
        <v>37245</v>
      </c>
      <c r="N17" s="437">
        <f t="shared" si="5"/>
        <v>29666</v>
      </c>
      <c r="O17" s="437">
        <f t="shared" si="5"/>
        <v>27066</v>
      </c>
      <c r="P17" s="437">
        <f t="shared" si="5"/>
        <v>26318</v>
      </c>
      <c r="Q17" s="437">
        <f t="shared" si="5"/>
        <v>22699</v>
      </c>
      <c r="R17" s="124">
        <f t="shared" si="5"/>
        <v>7040</v>
      </c>
      <c r="S17" s="124">
        <f t="shared" si="5"/>
        <v>8283</v>
      </c>
      <c r="T17" s="505">
        <f>(S17-R17)/R17</f>
        <v>0.17656250000000001</v>
      </c>
    </row>
    <row r="18" spans="1:20" s="48" customFormat="1" ht="13.15" customHeight="1">
      <c r="A18" s="269"/>
      <c r="B18" s="273" t="s">
        <v>498</v>
      </c>
      <c r="C18" s="475"/>
      <c r="D18" s="475">
        <f>(D17-C17)/C17</f>
        <v>0.25468065883661128</v>
      </c>
      <c r="E18" s="475">
        <f t="shared" ref="E18:F18" si="6">(E17-D17)/D17</f>
        <v>-0.18418487171533654</v>
      </c>
      <c r="F18" s="475">
        <f t="shared" si="6"/>
        <v>-6.4121017897395508E-2</v>
      </c>
      <c r="G18" s="475">
        <f>(G17-F17)/F17</f>
        <v>8.9524085896691818E-3</v>
      </c>
      <c r="H18" s="475">
        <f>(H17-G17)/G17</f>
        <v>-2.9696420610610178E-2</v>
      </c>
      <c r="I18" s="128"/>
      <c r="J18" s="128"/>
      <c r="K18" s="129"/>
      <c r="L18" s="407"/>
      <c r="M18" s="407">
        <f t="shared" ref="M18" si="7">IF(L17&gt;0,(M17-L17)/L17,"n/a")</f>
        <v>0.38026237770530685</v>
      </c>
      <c r="N18" s="407">
        <f t="shared" ref="N18" si="8">IF(M17&gt;0,(N17-M17)/M17,"n/a")</f>
        <v>-0.20349040139616056</v>
      </c>
      <c r="O18" s="407">
        <f t="shared" ref="O18" si="9">IF(N17&gt;0,(O17-N17)/N17,"n/a")</f>
        <v>-8.7642418930762495E-2</v>
      </c>
      <c r="P18" s="407">
        <f t="shared" ref="P18" si="10">IF(O17&gt;0,(P17-O17)/O17,"n/a")</f>
        <v>-2.7636148673612651E-2</v>
      </c>
      <c r="Q18" s="407">
        <f t="shared" ref="Q18" si="11">IF(P17&gt;0,(Q17-P17)/P17,"n/a")</f>
        <v>-0.13751044912227373</v>
      </c>
      <c r="R18" s="444"/>
      <c r="S18" s="438"/>
      <c r="T18" s="133"/>
    </row>
    <row r="19" spans="1:20" s="47" customFormat="1" ht="13.15" customHeight="1">
      <c r="A19" s="274"/>
      <c r="B19" s="275" t="s">
        <v>499</v>
      </c>
      <c r="C19" s="134"/>
      <c r="D19" s="135"/>
      <c r="E19" s="135"/>
      <c r="F19" s="135"/>
      <c r="G19" s="135"/>
      <c r="H19" s="135"/>
      <c r="I19" s="136"/>
      <c r="J19" s="136"/>
      <c r="K19" s="137"/>
      <c r="L19" s="477">
        <f>L17/C17</f>
        <v>0.37506428521787477</v>
      </c>
      <c r="M19" s="477">
        <f t="shared" ref="M19:Q19" si="12">M17/D17</f>
        <v>0.41260468826162094</v>
      </c>
      <c r="N19" s="477">
        <f t="shared" si="12"/>
        <v>0.40284077021265041</v>
      </c>
      <c r="O19" s="477">
        <f t="shared" si="12"/>
        <v>0.39271619268717356</v>
      </c>
      <c r="P19" s="477">
        <f t="shared" si="12"/>
        <v>0.37847476882810588</v>
      </c>
      <c r="Q19" s="477">
        <f t="shared" si="12"/>
        <v>0.33642103391036282</v>
      </c>
      <c r="R19" s="139">
        <f t="shared" ref="R19:S19" si="13">R17/I17</f>
        <v>0.3394406943105111</v>
      </c>
      <c r="S19" s="139">
        <f t="shared" si="13"/>
        <v>0.40942118530967325</v>
      </c>
      <c r="T19" s="137"/>
    </row>
    <row r="20" spans="1:20" ht="13.15" customHeight="1">
      <c r="A20" s="269"/>
      <c r="B20" s="270"/>
      <c r="C20" s="120"/>
      <c r="D20" s="120"/>
      <c r="E20" s="120"/>
      <c r="F20" s="120"/>
      <c r="G20" s="120"/>
      <c r="H20" s="120"/>
      <c r="I20" s="121"/>
      <c r="J20" s="121"/>
      <c r="K20" s="122"/>
      <c r="L20" s="120"/>
      <c r="M20" s="120"/>
      <c r="N20" s="120"/>
      <c r="O20" s="120"/>
      <c r="P20" s="120"/>
      <c r="Q20" s="120"/>
      <c r="R20" s="121"/>
      <c r="S20" s="121"/>
      <c r="T20" s="123"/>
    </row>
    <row r="21" spans="1:20" ht="13.15" customHeight="1">
      <c r="A21" s="269" t="s">
        <v>500</v>
      </c>
      <c r="B21" s="270"/>
      <c r="C21" s="120"/>
      <c r="D21" s="120"/>
      <c r="E21" s="120"/>
      <c r="F21" s="120"/>
      <c r="G21" s="120"/>
      <c r="H21" s="120"/>
      <c r="I21" s="121"/>
      <c r="J21" s="121"/>
      <c r="K21" s="122"/>
      <c r="L21" s="120"/>
      <c r="M21" s="120"/>
      <c r="N21" s="120"/>
      <c r="O21" s="120"/>
      <c r="P21" s="120"/>
      <c r="Q21" s="120"/>
      <c r="R21" s="121"/>
      <c r="S21" s="121"/>
      <c r="T21" s="123"/>
    </row>
    <row r="22" spans="1:20" ht="13.15" customHeight="1">
      <c r="A22" s="367" t="s">
        <v>501</v>
      </c>
      <c r="B22" s="270" t="s">
        <v>502</v>
      </c>
      <c r="C22" s="120">
        <v>547061</v>
      </c>
      <c r="D22" s="339">
        <f>'KOTIS-from World'!C11</f>
        <v>719892</v>
      </c>
      <c r="E22" s="339">
        <f>'KOTIS-from World'!D11</f>
        <v>865365</v>
      </c>
      <c r="F22" s="339">
        <f>'KOTIS-from World'!E11</f>
        <v>868107</v>
      </c>
      <c r="G22" s="339">
        <f>'KOTIS-from World'!F11</f>
        <v>978941</v>
      </c>
      <c r="H22" s="339">
        <f>'KOTIS-from World'!G11</f>
        <v>1425140</v>
      </c>
      <c r="I22" s="339">
        <f>'KOTIS-from World'!H11</f>
        <v>420943</v>
      </c>
      <c r="J22" s="121">
        <f>'KOTIS-from World'!I11</f>
        <v>533796</v>
      </c>
      <c r="K22" s="122">
        <f>IF(I22&gt;0, (J22-I22)/I22, "n/a ")</f>
        <v>0.26809568041278747</v>
      </c>
      <c r="L22" s="120">
        <v>216235</v>
      </c>
      <c r="M22" s="339">
        <f>'KOTIS-from the U.S.'!C11</f>
        <v>392488</v>
      </c>
      <c r="N22" s="339">
        <f>'KOTIS-from the U.S.'!D11</f>
        <v>507653</v>
      </c>
      <c r="O22" s="339">
        <f>'KOTIS-from the U.S.'!E11</f>
        <v>539776</v>
      </c>
      <c r="P22" s="339">
        <f>'KOTIS-from the U.S.'!F11</f>
        <v>622269</v>
      </c>
      <c r="Q22" s="339">
        <f>'KOTIS-from the U.S.'!G11</f>
        <v>947625</v>
      </c>
      <c r="R22" s="339">
        <f>'KOTIS-from the U.S.'!H11</f>
        <v>268325</v>
      </c>
      <c r="S22" s="121">
        <f>'KOTIS-from the U.S.'!I11</f>
        <v>373443</v>
      </c>
      <c r="T22" s="123">
        <f>IF(R22&gt;0, (S22-R22)/R22, "n/a ")</f>
        <v>0.39175626572253797</v>
      </c>
    </row>
    <row r="23" spans="1:20" ht="13.15" customHeight="1">
      <c r="A23" s="367" t="s">
        <v>503</v>
      </c>
      <c r="B23" s="270" t="s">
        <v>504</v>
      </c>
      <c r="C23" s="120">
        <v>1544476</v>
      </c>
      <c r="D23" s="339">
        <f>'KOTIS-from World'!C12</f>
        <v>1543344</v>
      </c>
      <c r="E23" s="339">
        <f>'KOTIS-from World'!D12</f>
        <v>1826558</v>
      </c>
      <c r="F23" s="339">
        <f>'KOTIS-from World'!E12</f>
        <v>2055264</v>
      </c>
      <c r="G23" s="339">
        <f>'KOTIS-from World'!F12</f>
        <v>1917103</v>
      </c>
      <c r="H23" s="339">
        <f>'KOTIS-from World'!G12</f>
        <v>2134855</v>
      </c>
      <c r="I23" s="339">
        <f>'KOTIS-from World'!H12</f>
        <v>700035</v>
      </c>
      <c r="J23" s="121">
        <f>'KOTIS-from World'!I12</f>
        <v>945856</v>
      </c>
      <c r="K23" s="122">
        <f>IF(I23&gt;0, (J23-I23)/I23, "n/a ")</f>
        <v>0.35115529937788825</v>
      </c>
      <c r="L23" s="120">
        <v>750753</v>
      </c>
      <c r="M23" s="339">
        <f>'KOTIS-from the U.S.'!C12</f>
        <v>784766</v>
      </c>
      <c r="N23" s="339">
        <f>'KOTIS-from the U.S.'!D12</f>
        <v>1040393</v>
      </c>
      <c r="O23" s="339">
        <f>'KOTIS-from the U.S.'!E12</f>
        <v>1205672</v>
      </c>
      <c r="P23" s="339">
        <f>'KOTIS-from the U.S.'!F12</f>
        <v>1109565</v>
      </c>
      <c r="Q23" s="339">
        <f>'KOTIS-from the U.S.'!G12</f>
        <v>1145513</v>
      </c>
      <c r="R23" s="339">
        <f>'KOTIS-from the U.S.'!H12</f>
        <v>371521</v>
      </c>
      <c r="S23" s="121">
        <f>'KOTIS-from the U.S.'!I12</f>
        <v>533880</v>
      </c>
      <c r="T23" s="123">
        <f>IF(R23&gt;0, (S23-R23)/R23, "n/a ")</f>
        <v>0.43701163595059228</v>
      </c>
    </row>
    <row r="24" spans="1:20" ht="13.15" customHeight="1">
      <c r="A24" s="368"/>
      <c r="B24" s="277" t="s">
        <v>505</v>
      </c>
      <c r="C24" s="142">
        <f t="shared" ref="C24:H24" si="14">C22+C23</f>
        <v>2091537</v>
      </c>
      <c r="D24" s="142">
        <f t="shared" si="14"/>
        <v>2263236</v>
      </c>
      <c r="E24" s="142">
        <f t="shared" si="14"/>
        <v>2691923</v>
      </c>
      <c r="F24" s="142">
        <f t="shared" si="14"/>
        <v>2923371</v>
      </c>
      <c r="G24" s="142">
        <f t="shared" si="14"/>
        <v>2896044</v>
      </c>
      <c r="H24" s="142">
        <f t="shared" si="14"/>
        <v>3559995</v>
      </c>
      <c r="I24" s="140">
        <f t="shared" ref="I24" si="15">I22+I23</f>
        <v>1120978</v>
      </c>
      <c r="J24" s="140">
        <f t="shared" ref="J24" si="16">J22+J23</f>
        <v>1479652</v>
      </c>
      <c r="K24" s="141">
        <f>(J24-I24)/I24</f>
        <v>0.31996524463459586</v>
      </c>
      <c r="L24" s="142">
        <f t="shared" ref="L24:Q24" si="17">L22+L23</f>
        <v>966988</v>
      </c>
      <c r="M24" s="142">
        <f t="shared" si="17"/>
        <v>1177254</v>
      </c>
      <c r="N24" s="142">
        <f t="shared" si="17"/>
        <v>1548046</v>
      </c>
      <c r="O24" s="142">
        <f t="shared" si="17"/>
        <v>1745448</v>
      </c>
      <c r="P24" s="142">
        <f t="shared" si="17"/>
        <v>1731834</v>
      </c>
      <c r="Q24" s="142">
        <f t="shared" si="17"/>
        <v>2093138</v>
      </c>
      <c r="R24" s="140">
        <f t="shared" ref="R24" si="18">R22+R23</f>
        <v>639846</v>
      </c>
      <c r="S24" s="140">
        <f t="shared" ref="S24" si="19">S22+S23</f>
        <v>907323</v>
      </c>
      <c r="T24" s="143">
        <f>IF(R24&gt;0, (S24-R24)/R24, "n/a ")</f>
        <v>0.41803340178730508</v>
      </c>
    </row>
    <row r="25" spans="1:20" ht="13.15" customHeight="1">
      <c r="A25" s="367"/>
      <c r="B25" s="270"/>
      <c r="C25" s="120"/>
      <c r="D25" s="120"/>
      <c r="E25" s="120"/>
      <c r="F25" s="120"/>
      <c r="G25" s="120"/>
      <c r="H25" s="120"/>
      <c r="I25" s="121"/>
      <c r="J25" s="121"/>
      <c r="K25" s="122"/>
      <c r="L25" s="120"/>
      <c r="M25" s="120"/>
      <c r="N25" s="120"/>
      <c r="O25" s="120"/>
      <c r="P25" s="120"/>
      <c r="Q25" s="120"/>
      <c r="R25" s="121"/>
      <c r="S25" s="121"/>
      <c r="T25" s="123"/>
    </row>
    <row r="26" spans="1:20" ht="13.15" customHeight="1">
      <c r="A26" s="281" t="s">
        <v>506</v>
      </c>
      <c r="B26" s="279" t="s">
        <v>507</v>
      </c>
      <c r="C26" s="120">
        <v>1268026</v>
      </c>
      <c r="D26" s="120">
        <v>1268026</v>
      </c>
      <c r="E26" s="120">
        <v>1527159</v>
      </c>
      <c r="F26" s="120">
        <v>1733568</v>
      </c>
      <c r="G26" s="120">
        <v>1599647</v>
      </c>
      <c r="H26" s="120">
        <v>1382381</v>
      </c>
      <c r="I26" s="339">
        <f>'KOTIS-from World'!H13</f>
        <v>512596</v>
      </c>
      <c r="J26" s="121">
        <f>'KOTIS-from World'!I13</f>
        <v>720259</v>
      </c>
      <c r="K26" s="122">
        <f t="shared" ref="K26:K33" si="20">IF(I26&gt;0, (J26-I26)/I26, "n/a ")</f>
        <v>0.40512021162865103</v>
      </c>
      <c r="L26" s="120">
        <v>351827</v>
      </c>
      <c r="M26" s="339">
        <f>'KOTIS-from the U.S.'!C13</f>
        <v>402375</v>
      </c>
      <c r="N26" s="339">
        <f>'KOTIS-from the U.S.'!D13</f>
        <v>526545</v>
      </c>
      <c r="O26" s="339">
        <f>'KOTIS-from the U.S.'!E13</f>
        <v>495187</v>
      </c>
      <c r="P26" s="339">
        <f>'KOTIS-from the U.S.'!F13</f>
        <v>427968</v>
      </c>
      <c r="Q26" s="339">
        <f>'KOTIS-from the U.S.'!G13</f>
        <v>449895</v>
      </c>
      <c r="R26" s="339">
        <f>'KOTIS-from the U.S.'!H13</f>
        <v>140265</v>
      </c>
      <c r="S26" s="121">
        <f>'KOTIS-from the U.S.'!I13</f>
        <v>168645</v>
      </c>
      <c r="T26" s="123">
        <f t="shared" ref="T26:T33" si="21">IF(R26&gt;0, (S26-R26)/R26, "n/a ")</f>
        <v>0.20233130146508393</v>
      </c>
    </row>
    <row r="27" spans="1:20" ht="13.15" customHeight="1">
      <c r="A27" s="281" t="s">
        <v>508</v>
      </c>
      <c r="B27" s="279" t="s">
        <v>509</v>
      </c>
      <c r="C27" s="120">
        <v>69150</v>
      </c>
      <c r="D27" s="339">
        <f>'KOTIS-from World'!C14</f>
        <v>121173</v>
      </c>
      <c r="E27" s="339">
        <f>'KOTIS-from World'!D14</f>
        <v>138621</v>
      </c>
      <c r="F27" s="339">
        <f>'KOTIS-from World'!E14</f>
        <v>134801</v>
      </c>
      <c r="G27" s="339">
        <f>'KOTIS-from World'!F14</f>
        <v>142526</v>
      </c>
      <c r="H27" s="339">
        <f>'KOTIS-from World'!G14</f>
        <v>187856</v>
      </c>
      <c r="I27" s="339">
        <f>'KOTIS-from World'!H14</f>
        <v>59415</v>
      </c>
      <c r="J27" s="121">
        <f>'KOTIS-from World'!I14</f>
        <v>77245</v>
      </c>
      <c r="K27" s="122">
        <f t="shared" si="20"/>
        <v>0.30009256921652783</v>
      </c>
      <c r="L27" s="120">
        <v>0</v>
      </c>
      <c r="M27" s="339">
        <f>'KOTIS-from the U.S.'!C14</f>
        <v>0</v>
      </c>
      <c r="N27" s="339">
        <f>'KOTIS-from the U.S.'!D14</f>
        <v>0</v>
      </c>
      <c r="O27" s="339">
        <f>'KOTIS-from the U.S.'!E14</f>
        <v>0</v>
      </c>
      <c r="P27" s="339">
        <f>'KOTIS-from the U.S.'!F14</f>
        <v>0</v>
      </c>
      <c r="Q27" s="339">
        <f>'KOTIS-from the U.S.'!G14</f>
        <v>0</v>
      </c>
      <c r="R27" s="339">
        <f>'KOTIS-from the U.S.'!H14</f>
        <v>0</v>
      </c>
      <c r="S27" s="121">
        <v>0</v>
      </c>
      <c r="T27" s="123" t="str">
        <f t="shared" si="21"/>
        <v xml:space="preserve">n/a </v>
      </c>
    </row>
    <row r="28" spans="1:20" ht="13.15" customHeight="1">
      <c r="A28" s="281" t="s">
        <v>510</v>
      </c>
      <c r="B28" s="279" t="s">
        <v>511</v>
      </c>
      <c r="C28" s="120">
        <v>0</v>
      </c>
      <c r="D28" s="339">
        <f>'KOTIS-from World'!C15</f>
        <v>0</v>
      </c>
      <c r="E28" s="339">
        <f>'KOTIS-from World'!D15</f>
        <v>0</v>
      </c>
      <c r="F28" s="339">
        <f>'KOTIS-from World'!E15</f>
        <v>0</v>
      </c>
      <c r="G28" s="339">
        <f>'KOTIS-from World'!F15</f>
        <v>0</v>
      </c>
      <c r="H28" s="339">
        <f>'KOTIS-from World'!G15</f>
        <v>0</v>
      </c>
      <c r="I28" s="339">
        <f>'KOTIS-from World'!H15</f>
        <v>0</v>
      </c>
      <c r="J28" s="121">
        <f>'KOTIS-from World'!I15</f>
        <v>0</v>
      </c>
      <c r="K28" s="122" t="str">
        <f t="shared" si="20"/>
        <v xml:space="preserve">n/a </v>
      </c>
      <c r="L28" s="120">
        <v>0</v>
      </c>
      <c r="M28" s="339">
        <f>'KOTIS-from the U.S.'!C15</f>
        <v>0</v>
      </c>
      <c r="N28" s="339">
        <f>'KOTIS-from the U.S.'!D15</f>
        <v>0</v>
      </c>
      <c r="O28" s="339">
        <f>'KOTIS-from the U.S.'!E15</f>
        <v>0</v>
      </c>
      <c r="P28" s="339">
        <f>'KOTIS-from the U.S.'!F15</f>
        <v>0</v>
      </c>
      <c r="Q28" s="339">
        <f>'KOTIS-from the U.S.'!G15</f>
        <v>0</v>
      </c>
      <c r="R28" s="339">
        <f>'KOTIS-from the U.S.'!H15</f>
        <v>0</v>
      </c>
      <c r="S28" s="121">
        <v>0</v>
      </c>
      <c r="T28" s="123" t="str">
        <f t="shared" si="21"/>
        <v xml:space="preserve">n/a </v>
      </c>
    </row>
    <row r="29" spans="1:20" ht="13.15" customHeight="1">
      <c r="A29" s="281" t="s">
        <v>512</v>
      </c>
      <c r="B29" s="279" t="s">
        <v>513</v>
      </c>
      <c r="C29" s="144">
        <v>229221</v>
      </c>
      <c r="D29" s="339">
        <f>'KOTIS-from World'!C16</f>
        <v>247917</v>
      </c>
      <c r="E29" s="339">
        <f>'KOTIS-from World'!D16</f>
        <v>269793</v>
      </c>
      <c r="F29" s="339">
        <f>'KOTIS-from World'!E16</f>
        <v>241758</v>
      </c>
      <c r="G29" s="339">
        <f>'KOTIS-from World'!F16</f>
        <v>245299</v>
      </c>
      <c r="H29" s="339">
        <f>'KOTIS-from World'!G16</f>
        <v>272900</v>
      </c>
      <c r="I29" s="339">
        <f>'KOTIS-from World'!H16</f>
        <v>88340</v>
      </c>
      <c r="J29" s="121">
        <f>'KOTIS-from World'!I16</f>
        <v>112863</v>
      </c>
      <c r="K29" s="145">
        <f t="shared" si="20"/>
        <v>0.27759791713832921</v>
      </c>
      <c r="L29" s="144">
        <v>80808</v>
      </c>
      <c r="M29" s="339">
        <f>'KOTIS-from the U.S.'!C16</f>
        <v>96153</v>
      </c>
      <c r="N29" s="339">
        <f>'KOTIS-from the U.S.'!D16</f>
        <v>111560</v>
      </c>
      <c r="O29" s="339">
        <f>'KOTIS-from the U.S.'!E16</f>
        <v>97037</v>
      </c>
      <c r="P29" s="339">
        <f>'KOTIS-from the U.S.'!F16</f>
        <v>93332</v>
      </c>
      <c r="Q29" s="339">
        <f>'KOTIS-from the U.S.'!G16</f>
        <v>92550</v>
      </c>
      <c r="R29" s="339">
        <f>'KOTIS-from the U.S.'!H16</f>
        <v>33689</v>
      </c>
      <c r="S29" s="121">
        <f>'KOTIS-from the U.S.'!I16</f>
        <v>38503</v>
      </c>
      <c r="T29" s="146">
        <f t="shared" si="21"/>
        <v>0.14289530707352549</v>
      </c>
    </row>
    <row r="30" spans="1:20" ht="13.15" customHeight="1">
      <c r="A30" s="281" t="s">
        <v>514</v>
      </c>
      <c r="B30" s="279" t="s">
        <v>515</v>
      </c>
      <c r="C30" s="144">
        <v>192703</v>
      </c>
      <c r="D30" s="339">
        <f>'KOTIS-from World'!C17</f>
        <v>200390</v>
      </c>
      <c r="E30" s="339">
        <f>'KOTIS-from World'!D17</f>
        <v>252145</v>
      </c>
      <c r="F30" s="339">
        <f>'KOTIS-from World'!E17</f>
        <v>293223</v>
      </c>
      <c r="G30" s="339">
        <f>'KOTIS-from World'!F17</f>
        <v>264195</v>
      </c>
      <c r="H30" s="339">
        <f>'KOTIS-from World'!G17</f>
        <v>272517</v>
      </c>
      <c r="I30" s="339">
        <f>'KOTIS-from World'!H17</f>
        <v>86884</v>
      </c>
      <c r="J30" s="121">
        <f>'KOTIS-from World'!I17</f>
        <v>117943</v>
      </c>
      <c r="K30" s="145">
        <f t="shared" si="20"/>
        <v>0.3574766355140187</v>
      </c>
      <c r="L30" s="144">
        <v>7122</v>
      </c>
      <c r="M30" s="339">
        <f>'KOTIS-from the U.S.'!C17</f>
        <v>13774</v>
      </c>
      <c r="N30" s="339">
        <f>'KOTIS-from the U.S.'!D17</f>
        <v>13591</v>
      </c>
      <c r="O30" s="339">
        <f>'KOTIS-from the U.S.'!E17</f>
        <v>4275</v>
      </c>
      <c r="P30" s="339">
        <f>'KOTIS-from the U.S.'!F17</f>
        <v>3919</v>
      </c>
      <c r="Q30" s="339">
        <f>'KOTIS-from the U.S.'!G17</f>
        <v>2971</v>
      </c>
      <c r="R30" s="339">
        <f>'KOTIS-from the U.S.'!H17</f>
        <v>865</v>
      </c>
      <c r="S30" s="121">
        <f>'KOTIS-from the U.S.'!I17</f>
        <v>2490</v>
      </c>
      <c r="T30" s="146">
        <f t="shared" si="21"/>
        <v>1.8786127167630058</v>
      </c>
    </row>
    <row r="31" spans="1:20" ht="13.15" customHeight="1">
      <c r="A31" s="281" t="s">
        <v>516</v>
      </c>
      <c r="B31" s="279" t="s">
        <v>517</v>
      </c>
      <c r="C31" s="144">
        <v>531</v>
      </c>
      <c r="D31" s="339">
        <f>'KOTIS-from World'!C18</f>
        <v>511</v>
      </c>
      <c r="E31" s="339">
        <f>'KOTIS-from World'!D18</f>
        <v>474</v>
      </c>
      <c r="F31" s="339">
        <f>'KOTIS-from World'!E18</f>
        <v>650</v>
      </c>
      <c r="G31" s="339">
        <f>'KOTIS-from World'!F18</f>
        <v>808</v>
      </c>
      <c r="H31" s="339">
        <f>'KOTIS-from World'!G18</f>
        <v>1150</v>
      </c>
      <c r="I31" s="339">
        <f>'KOTIS-from World'!H18</f>
        <v>417</v>
      </c>
      <c r="J31" s="121">
        <f>'KOTIS-from World'!I18</f>
        <v>260</v>
      </c>
      <c r="K31" s="145">
        <f t="shared" si="20"/>
        <v>-0.3764988009592326</v>
      </c>
      <c r="L31" s="144">
        <v>0</v>
      </c>
      <c r="M31" s="339">
        <f>'KOTIS-from the U.S.'!C18</f>
        <v>0</v>
      </c>
      <c r="N31" s="339">
        <f>'KOTIS-from the U.S.'!D18</f>
        <v>0</v>
      </c>
      <c r="O31" s="339">
        <f>'KOTIS-from the U.S.'!E18</f>
        <v>0</v>
      </c>
      <c r="P31" s="339">
        <f>'KOTIS-from the U.S.'!F18</f>
        <v>0</v>
      </c>
      <c r="Q31" s="339">
        <f>'KOTIS-from the U.S.'!G18</f>
        <v>0</v>
      </c>
      <c r="R31" s="339">
        <f>'KOTIS-from the U.S.'!H18</f>
        <v>0</v>
      </c>
      <c r="S31" s="121">
        <f>'KOTIS-from the U.S.'!I18</f>
        <v>0</v>
      </c>
      <c r="T31" s="146" t="str">
        <f>IF(R31&gt;0, (S30-R31)/R31, "n/a ")</f>
        <v xml:space="preserve">n/a </v>
      </c>
    </row>
    <row r="32" spans="1:20" ht="13.15" customHeight="1">
      <c r="A32" s="281" t="s">
        <v>518</v>
      </c>
      <c r="B32" s="279" t="s">
        <v>519</v>
      </c>
      <c r="C32" s="120">
        <v>13301</v>
      </c>
      <c r="D32" s="339">
        <f>'KOTIS-from World'!C19</f>
        <v>18754</v>
      </c>
      <c r="E32" s="339">
        <f>'KOTIS-from World'!D19</f>
        <v>21022</v>
      </c>
      <c r="F32" s="339">
        <f>'KOTIS-from World'!E19</f>
        <v>22187</v>
      </c>
      <c r="G32" s="339">
        <f>'KOTIS-from World'!F19</f>
        <v>17483</v>
      </c>
      <c r="H32" s="339">
        <f>'KOTIS-from World'!G19</f>
        <v>21424</v>
      </c>
      <c r="I32" s="339">
        <f>'KOTIS-from World'!H19</f>
        <v>10283</v>
      </c>
      <c r="J32" s="121">
        <f>'KOTIS-from World'!I19</f>
        <v>10242</v>
      </c>
      <c r="K32" s="122">
        <f t="shared" si="20"/>
        <v>-3.9871632791986774E-3</v>
      </c>
      <c r="L32" s="120">
        <v>3086</v>
      </c>
      <c r="M32" s="339">
        <f>'KOTIS-from the U.S.'!C19</f>
        <v>6551</v>
      </c>
      <c r="N32" s="339">
        <f>'KOTIS-from the U.S.'!D19</f>
        <v>14055</v>
      </c>
      <c r="O32" s="339">
        <f>'KOTIS-from the U.S.'!E19</f>
        <v>16968</v>
      </c>
      <c r="P32" s="339">
        <f>'KOTIS-from the U.S.'!F19</f>
        <v>14271</v>
      </c>
      <c r="Q32" s="339">
        <f>'KOTIS-from the U.S.'!G19</f>
        <v>14000</v>
      </c>
      <c r="R32" s="339">
        <f>'KOTIS-from the U.S.'!H19</f>
        <v>7065</v>
      </c>
      <c r="S32" s="121">
        <f>'KOTIS-from the U.S.'!I19</f>
        <v>2742</v>
      </c>
      <c r="T32" s="123">
        <f t="shared" si="21"/>
        <v>-0.61188959660297237</v>
      </c>
    </row>
    <row r="33" spans="1:20" ht="13.15" customHeight="1">
      <c r="A33" s="281" t="s">
        <v>520</v>
      </c>
      <c r="B33" s="279" t="s">
        <v>521</v>
      </c>
      <c r="C33" s="120">
        <v>11975</v>
      </c>
      <c r="D33" s="339">
        <f>'KOTIS-from World'!C20</f>
        <v>13962</v>
      </c>
      <c r="E33" s="339">
        <f>'KOTIS-from World'!D20</f>
        <v>16029</v>
      </c>
      <c r="F33" s="339">
        <f>'KOTIS-from World'!E20</f>
        <v>15438</v>
      </c>
      <c r="G33" s="339">
        <f>'KOTIS-from World'!F20</f>
        <v>18099</v>
      </c>
      <c r="H33" s="339">
        <f>'KOTIS-from World'!G20</f>
        <v>22779</v>
      </c>
      <c r="I33" s="339">
        <f>'KOTIS-from World'!H20</f>
        <v>6392</v>
      </c>
      <c r="J33" s="121">
        <f>'KOTIS-from World'!I20</f>
        <v>8010</v>
      </c>
      <c r="K33" s="122">
        <f t="shared" si="20"/>
        <v>0.25312891113892366</v>
      </c>
      <c r="L33" s="120">
        <v>9995</v>
      </c>
      <c r="M33" s="339">
        <f>'KOTIS-from the U.S.'!C20</f>
        <v>11507</v>
      </c>
      <c r="N33" s="339">
        <f>'KOTIS-from the U.S.'!D20</f>
        <v>12682</v>
      </c>
      <c r="O33" s="339">
        <f>'KOTIS-from the U.S.'!E20</f>
        <v>11082</v>
      </c>
      <c r="P33" s="339">
        <f>'KOTIS-from the U.S.'!F20</f>
        <v>11006</v>
      </c>
      <c r="Q33" s="339">
        <f>'KOTIS-from the U.S.'!G20</f>
        <v>14078</v>
      </c>
      <c r="R33" s="339">
        <f>'KOTIS-from the U.S.'!H20</f>
        <v>3577</v>
      </c>
      <c r="S33" s="121">
        <f>'KOTIS-from the U.S.'!I20</f>
        <v>5158</v>
      </c>
      <c r="T33" s="123">
        <f t="shared" si="21"/>
        <v>0.44199049482806824</v>
      </c>
    </row>
    <row r="34" spans="1:20" ht="13.15" customHeight="1">
      <c r="A34" s="276"/>
      <c r="B34" s="277" t="s">
        <v>522</v>
      </c>
      <c r="C34" s="291">
        <f t="shared" ref="C34:H34" si="22">SUM(C26:C33)</f>
        <v>1784907</v>
      </c>
      <c r="D34" s="291">
        <f t="shared" si="22"/>
        <v>1870733</v>
      </c>
      <c r="E34" s="291">
        <f t="shared" si="22"/>
        <v>2225243</v>
      </c>
      <c r="F34" s="291">
        <f t="shared" si="22"/>
        <v>2441625</v>
      </c>
      <c r="G34" s="291">
        <f t="shared" si="22"/>
        <v>2288057</v>
      </c>
      <c r="H34" s="291">
        <f t="shared" si="22"/>
        <v>2161007</v>
      </c>
      <c r="I34" s="291">
        <f t="shared" ref="I34:J34" si="23">SUM(I26:I33)</f>
        <v>764327</v>
      </c>
      <c r="J34" s="140">
        <f t="shared" si="23"/>
        <v>1046822</v>
      </c>
      <c r="K34" s="141">
        <f>(J34-I34)/I34</f>
        <v>0.36959966087813201</v>
      </c>
      <c r="L34" s="142">
        <f t="shared" ref="L34:Q34" si="24">SUM(L26:L33)</f>
        <v>452838</v>
      </c>
      <c r="M34" s="142">
        <f t="shared" si="24"/>
        <v>530360</v>
      </c>
      <c r="N34" s="142">
        <f t="shared" si="24"/>
        <v>678433</v>
      </c>
      <c r="O34" s="142">
        <f t="shared" si="24"/>
        <v>624549</v>
      </c>
      <c r="P34" s="142">
        <f t="shared" si="24"/>
        <v>550496</v>
      </c>
      <c r="Q34" s="142">
        <f t="shared" si="24"/>
        <v>573494</v>
      </c>
      <c r="R34" s="140">
        <f t="shared" ref="R34" si="25">SUM(R26:R33)</f>
        <v>185461</v>
      </c>
      <c r="S34" s="140">
        <f t="shared" ref="S34" si="26">SUM(S26:S33)</f>
        <v>217538</v>
      </c>
      <c r="T34" s="143">
        <f>(S34-R34)/R34</f>
        <v>0.17295819606278409</v>
      </c>
    </row>
    <row r="35" spans="1:20" s="48" customFormat="1" ht="13.15" customHeight="1">
      <c r="A35" s="271"/>
      <c r="B35" s="272" t="s">
        <v>523</v>
      </c>
      <c r="C35" s="437">
        <f t="shared" ref="C35:H35" si="27">C24+C34</f>
        <v>3876444</v>
      </c>
      <c r="D35" s="437">
        <f t="shared" si="27"/>
        <v>4133969</v>
      </c>
      <c r="E35" s="437">
        <f t="shared" si="27"/>
        <v>4917166</v>
      </c>
      <c r="F35" s="437">
        <f t="shared" si="27"/>
        <v>5364996</v>
      </c>
      <c r="G35" s="437">
        <f t="shared" si="27"/>
        <v>5184101</v>
      </c>
      <c r="H35" s="437">
        <f t="shared" si="27"/>
        <v>5721002</v>
      </c>
      <c r="I35" s="124">
        <f t="shared" ref="I35" si="28">I24+I34</f>
        <v>1885305</v>
      </c>
      <c r="J35" s="124">
        <f t="shared" ref="J35" si="29">J24+J34</f>
        <v>2526474</v>
      </c>
      <c r="K35" s="125">
        <f>(J35-I35)/I35</f>
        <v>0.34008767812104673</v>
      </c>
      <c r="L35" s="437">
        <f t="shared" ref="L35:S35" si="30">L24+L34</f>
        <v>1419826</v>
      </c>
      <c r="M35" s="437">
        <f t="shared" si="30"/>
        <v>1707614</v>
      </c>
      <c r="N35" s="437">
        <f t="shared" si="30"/>
        <v>2226479</v>
      </c>
      <c r="O35" s="437">
        <f t="shared" si="30"/>
        <v>2369997</v>
      </c>
      <c r="P35" s="437">
        <f t="shared" si="30"/>
        <v>2282330</v>
      </c>
      <c r="Q35" s="437">
        <f t="shared" si="30"/>
        <v>2666632</v>
      </c>
      <c r="R35" s="124">
        <f t="shared" si="30"/>
        <v>825307</v>
      </c>
      <c r="S35" s="124">
        <f t="shared" si="30"/>
        <v>1124861</v>
      </c>
      <c r="T35" s="126">
        <f>(S35-R35)/R35</f>
        <v>0.36296069220302263</v>
      </c>
    </row>
    <row r="36" spans="1:20" s="48" customFormat="1" ht="13.15" customHeight="1">
      <c r="A36" s="269"/>
      <c r="B36" s="273" t="s">
        <v>498</v>
      </c>
      <c r="C36" s="475"/>
      <c r="D36" s="475">
        <f>(D35-C35)/C35</f>
        <v>6.6433308465180974E-2</v>
      </c>
      <c r="E36" s="475">
        <f t="shared" ref="E36:H36" si="31">(E35-D35)/D35</f>
        <v>0.18945400896813691</v>
      </c>
      <c r="F36" s="475">
        <f t="shared" si="31"/>
        <v>9.1074818299809276E-2</v>
      </c>
      <c r="G36" s="475">
        <f t="shared" si="31"/>
        <v>-3.371763930485689E-2</v>
      </c>
      <c r="H36" s="475">
        <f t="shared" si="31"/>
        <v>0.10356684794528502</v>
      </c>
      <c r="I36" s="128"/>
      <c r="J36" s="128"/>
      <c r="K36" s="129"/>
      <c r="L36" s="407"/>
      <c r="M36" s="407">
        <f t="shared" ref="M36" si="32">IF(L35&gt;0,(M35-L35)/L35,"n/a")</f>
        <v>0.20269244259507854</v>
      </c>
      <c r="N36" s="407">
        <f t="shared" ref="N36" si="33">IF(M35&gt;0,(N35-M35)/M35,"n/a")</f>
        <v>0.30385379834084286</v>
      </c>
      <c r="O36" s="407">
        <f t="shared" ref="O36" si="34">IF(N35&gt;0,(O35-N35)/N35,"n/a")</f>
        <v>6.4459624366544663E-2</v>
      </c>
      <c r="P36" s="407">
        <f t="shared" ref="P36" si="35">IF(O35&gt;0,(P35-O35)/O35,"n/a")</f>
        <v>-3.6990342181867739E-2</v>
      </c>
      <c r="Q36" s="407">
        <f t="shared" ref="Q36" si="36">IF(P35&gt;0,(Q35-P35)/P35,"n/a")</f>
        <v>0.16838143476184425</v>
      </c>
      <c r="R36" s="131"/>
      <c r="S36" s="132"/>
      <c r="T36" s="133"/>
    </row>
    <row r="37" spans="1:20" s="47" customFormat="1" ht="13.15" customHeight="1">
      <c r="A37" s="274"/>
      <c r="B37" s="275" t="s">
        <v>499</v>
      </c>
      <c r="C37" s="134"/>
      <c r="D37" s="135"/>
      <c r="E37" s="135"/>
      <c r="F37" s="135"/>
      <c r="G37" s="135"/>
      <c r="H37" s="135"/>
      <c r="I37" s="136"/>
      <c r="J37" s="136"/>
      <c r="K37" s="137"/>
      <c r="L37" s="477">
        <f>L35/C35</f>
        <v>0.36627022085189415</v>
      </c>
      <c r="M37" s="477">
        <f t="shared" ref="M37" si="37">M35/D35</f>
        <v>0.41306889335648139</v>
      </c>
      <c r="N37" s="477">
        <f t="shared" ref="N37" si="38">N35/E35</f>
        <v>0.45279720066395968</v>
      </c>
      <c r="O37" s="477">
        <f t="shared" ref="O37" si="39">O35/F35</f>
        <v>0.44175186710297643</v>
      </c>
      <c r="P37" s="477">
        <f t="shared" ref="P37" si="40">P35/G35</f>
        <v>0.44025569717873936</v>
      </c>
      <c r="Q37" s="477">
        <f t="shared" ref="Q37" si="41">Q35/H35</f>
        <v>0.46611275437414634</v>
      </c>
      <c r="R37" s="139">
        <f t="shared" ref="R37" si="42">R35/I35</f>
        <v>0.43775781637453887</v>
      </c>
      <c r="S37" s="139">
        <f t="shared" ref="S37" si="43">S35/J35</f>
        <v>0.44522959666317563</v>
      </c>
      <c r="T37" s="137"/>
    </row>
    <row r="38" spans="1:20" ht="13.15" customHeight="1">
      <c r="A38" s="278"/>
      <c r="B38" s="279"/>
      <c r="C38" s="144"/>
      <c r="D38" s="144"/>
      <c r="E38" s="144"/>
      <c r="F38" s="144"/>
      <c r="G38" s="144"/>
      <c r="H38" s="144"/>
      <c r="I38" s="147"/>
      <c r="J38" s="147"/>
      <c r="K38" s="145"/>
      <c r="L38" s="144"/>
      <c r="M38" s="144"/>
      <c r="N38" s="144"/>
      <c r="O38" s="144"/>
      <c r="P38" s="144"/>
      <c r="Q38" s="144"/>
      <c r="R38" s="147"/>
      <c r="S38" s="147"/>
      <c r="T38" s="146"/>
    </row>
    <row r="39" spans="1:20" ht="13.15" customHeight="1">
      <c r="A39" s="278" t="s">
        <v>524</v>
      </c>
      <c r="B39" s="279"/>
      <c r="C39" s="144"/>
      <c r="D39" s="144"/>
      <c r="E39" s="144"/>
      <c r="F39" s="144"/>
      <c r="G39" s="144"/>
      <c r="H39" s="144"/>
      <c r="I39" s="147"/>
      <c r="J39" s="147"/>
      <c r="K39" s="145"/>
      <c r="L39" s="144"/>
      <c r="M39" s="144"/>
      <c r="N39" s="144"/>
      <c r="O39" s="144"/>
      <c r="P39" s="144"/>
      <c r="Q39" s="144"/>
      <c r="R39" s="147"/>
      <c r="S39" s="147"/>
      <c r="T39" s="146"/>
    </row>
    <row r="40" spans="1:20" ht="13.15" customHeight="1">
      <c r="A40" s="281" t="s">
        <v>525</v>
      </c>
      <c r="B40" s="279" t="s">
        <v>526</v>
      </c>
      <c r="C40" s="120">
        <v>295755</v>
      </c>
      <c r="D40" s="339">
        <f>'KOTIS-from World'!C21</f>
        <v>275467</v>
      </c>
      <c r="E40" s="339">
        <f>'KOTIS-from World'!D21</f>
        <v>366481</v>
      </c>
      <c r="F40" s="339">
        <f>'KOTIS-from World'!E21</f>
        <v>260619</v>
      </c>
      <c r="G40" s="339">
        <f>'KOTIS-from World'!F21</f>
        <v>304785</v>
      </c>
      <c r="H40" s="339">
        <f>'KOTIS-from World'!G21</f>
        <v>287529</v>
      </c>
      <c r="I40" s="339">
        <f>'KOTIS-from World'!H21</f>
        <v>113673</v>
      </c>
      <c r="J40" s="121">
        <f>'KOTIS-from World'!I21</f>
        <v>188645</v>
      </c>
      <c r="K40" s="122">
        <f t="shared" ref="K40:K47" si="44">IF(I40&gt;0, (J40-I40)/I40, "n/a ")</f>
        <v>0.65954096399320861</v>
      </c>
      <c r="L40" s="120">
        <v>10713</v>
      </c>
      <c r="M40" s="339">
        <f>'KOTIS-from the U.S.'!C21</f>
        <v>10316</v>
      </c>
      <c r="N40" s="339">
        <f>'KOTIS-from the U.S.'!D21</f>
        <v>8926</v>
      </c>
      <c r="O40" s="339">
        <f>'KOTIS-from the U.S.'!E21</f>
        <v>8222</v>
      </c>
      <c r="P40" s="339">
        <f>'KOTIS-from the U.S.'!F21</f>
        <v>6982</v>
      </c>
      <c r="Q40" s="339">
        <f>'KOTIS-from the U.S.'!G21</f>
        <v>5946</v>
      </c>
      <c r="R40" s="339">
        <f>'KOTIS-from the U.S.'!H21</f>
        <v>1731</v>
      </c>
      <c r="S40" s="121">
        <f>'KOTIS-from the U.S.'!I21</f>
        <v>2173</v>
      </c>
      <c r="T40" s="123">
        <f t="shared" ref="T40:T46" si="45">IF(R40&gt;0, (S40-R40)/R40, "n/a ")</f>
        <v>0.2553437319468515</v>
      </c>
    </row>
    <row r="41" spans="1:20" ht="13.15" customHeight="1">
      <c r="A41" s="281" t="s">
        <v>527</v>
      </c>
      <c r="B41" s="279" t="s">
        <v>528</v>
      </c>
      <c r="C41" s="120">
        <v>181229</v>
      </c>
      <c r="D41" s="339">
        <f>'KOTIS-from World'!C22</f>
        <v>202168</v>
      </c>
      <c r="E41" s="339">
        <f>'KOTIS-from World'!D22</f>
        <v>250474</v>
      </c>
      <c r="F41" s="339">
        <f>'KOTIS-from World'!E22</f>
        <v>254702</v>
      </c>
      <c r="G41" s="339">
        <f>'KOTIS-from World'!F22</f>
        <v>249154</v>
      </c>
      <c r="H41" s="339">
        <f>'KOTIS-from World'!G22</f>
        <v>326968</v>
      </c>
      <c r="I41" s="339">
        <f>'KOTIS-from World'!H22</f>
        <v>103512</v>
      </c>
      <c r="J41" s="121">
        <f>'KOTIS-from World'!I22</f>
        <v>125934</v>
      </c>
      <c r="K41" s="122">
        <f t="shared" si="44"/>
        <v>0.2166125666589381</v>
      </c>
      <c r="L41" s="120">
        <v>79</v>
      </c>
      <c r="M41" s="339">
        <f>'KOTIS-from the U.S.'!C22</f>
        <v>127</v>
      </c>
      <c r="N41" s="339">
        <f>'KOTIS-from the U.S.'!D22</f>
        <v>56</v>
      </c>
      <c r="O41" s="339">
        <f>'KOTIS-from the U.S.'!E22</f>
        <v>41</v>
      </c>
      <c r="P41" s="339">
        <f>'KOTIS-from the U.S.'!F22</f>
        <v>33</v>
      </c>
      <c r="Q41" s="339">
        <f>'KOTIS-from the U.S.'!G22</f>
        <v>73</v>
      </c>
      <c r="R41" s="339">
        <f>'KOTIS-from the U.S.'!H22</f>
        <v>0</v>
      </c>
      <c r="S41" s="121">
        <f>'KOTIS-from the U.S.'!I22</f>
        <v>0</v>
      </c>
      <c r="T41" s="123" t="str">
        <f t="shared" si="45"/>
        <v xml:space="preserve">n/a </v>
      </c>
    </row>
    <row r="42" spans="1:20" ht="13.15" customHeight="1">
      <c r="A42" s="281" t="s">
        <v>529</v>
      </c>
      <c r="B42" s="279" t="s">
        <v>544</v>
      </c>
      <c r="C42" s="120">
        <v>1318219</v>
      </c>
      <c r="D42" s="339">
        <f>'KOTIS-from World'!C23</f>
        <v>1374497</v>
      </c>
      <c r="E42" s="339">
        <f>'KOTIS-from World'!D23</f>
        <v>1408814</v>
      </c>
      <c r="F42" s="339">
        <f>'KOTIS-from World'!E23</f>
        <v>1294028</v>
      </c>
      <c r="G42" s="339">
        <f>'KOTIS-from World'!F23</f>
        <v>1188736</v>
      </c>
      <c r="H42" s="339">
        <f>'KOTIS-from World'!G23</f>
        <v>1376622</v>
      </c>
      <c r="I42" s="339">
        <f>'KOTIS-from World'!H23</f>
        <v>433341</v>
      </c>
      <c r="J42" s="121">
        <f>'KOTIS-from World'!I23</f>
        <v>593486</v>
      </c>
      <c r="K42" s="122">
        <f t="shared" si="44"/>
        <v>0.36955884626656604</v>
      </c>
      <c r="L42" s="120">
        <v>104731</v>
      </c>
      <c r="M42" s="339">
        <f>'KOTIS-from the U.S.'!C23</f>
        <v>102920</v>
      </c>
      <c r="N42" s="339">
        <f>'KOTIS-from the U.S.'!D23</f>
        <v>117866</v>
      </c>
      <c r="O42" s="339">
        <f>'KOTIS-from the U.S.'!E23</f>
        <v>100109</v>
      </c>
      <c r="P42" s="339">
        <f>'KOTIS-from the U.S.'!F23</f>
        <v>92463</v>
      </c>
      <c r="Q42" s="339">
        <f>'KOTIS-from the U.S.'!G23</f>
        <v>76959</v>
      </c>
      <c r="R42" s="339">
        <f>'KOTIS-from the U.S.'!H23</f>
        <v>33188</v>
      </c>
      <c r="S42" s="121">
        <f>'KOTIS-from the U.S.'!I23</f>
        <v>25066</v>
      </c>
      <c r="T42" s="123">
        <f t="shared" si="45"/>
        <v>-0.24472700976256478</v>
      </c>
    </row>
    <row r="43" spans="1:20" ht="13.15" customHeight="1">
      <c r="A43" s="281" t="s">
        <v>545</v>
      </c>
      <c r="B43" s="279" t="s">
        <v>546</v>
      </c>
      <c r="C43" s="120">
        <v>478612</v>
      </c>
      <c r="D43" s="339">
        <f>'KOTIS-from World'!C24</f>
        <v>515083</v>
      </c>
      <c r="E43" s="339">
        <f>'KOTIS-from World'!D24</f>
        <v>617770</v>
      </c>
      <c r="F43" s="339">
        <f>'KOTIS-from World'!E24</f>
        <v>582405</v>
      </c>
      <c r="G43" s="339">
        <f>'KOTIS-from World'!F24</f>
        <v>584136</v>
      </c>
      <c r="H43" s="339">
        <f>'KOTIS-from World'!G24</f>
        <v>653028</v>
      </c>
      <c r="I43" s="339">
        <f>'KOTIS-from World'!H24</f>
        <v>222649</v>
      </c>
      <c r="J43" s="121">
        <f>'KOTIS-from World'!I24</f>
        <v>281516</v>
      </c>
      <c r="K43" s="122">
        <f t="shared" si="44"/>
        <v>0.26439373183800513</v>
      </c>
      <c r="L43" s="120">
        <v>69297</v>
      </c>
      <c r="M43" s="339">
        <f>'KOTIS-from the U.S.'!C24</f>
        <v>82265</v>
      </c>
      <c r="N43" s="339">
        <f>'KOTIS-from the U.S.'!D24</f>
        <v>99505</v>
      </c>
      <c r="O43" s="339">
        <f>'KOTIS-from the U.S.'!E24</f>
        <v>91482</v>
      </c>
      <c r="P43" s="339">
        <f>'KOTIS-from the U.S.'!F24</f>
        <v>88971</v>
      </c>
      <c r="Q43" s="339">
        <f>'KOTIS-from the U.S.'!G24</f>
        <v>103669</v>
      </c>
      <c r="R43" s="339">
        <f>'KOTIS-from the U.S.'!H24</f>
        <v>22986</v>
      </c>
      <c r="S43" s="121">
        <f>'KOTIS-from the U.S.'!I24</f>
        <v>27039</v>
      </c>
      <c r="T43" s="123">
        <f t="shared" si="45"/>
        <v>0.17632471939441399</v>
      </c>
    </row>
    <row r="44" spans="1:20" ht="13.15" customHeight="1">
      <c r="A44" s="281" t="s">
        <v>547</v>
      </c>
      <c r="B44" s="279" t="s">
        <v>548</v>
      </c>
      <c r="C44" s="120">
        <v>101780</v>
      </c>
      <c r="D44" s="339">
        <f>'KOTIS-from World'!C25</f>
        <v>110852</v>
      </c>
      <c r="E44" s="339">
        <f>'KOTIS-from World'!D25</f>
        <v>108974</v>
      </c>
      <c r="F44" s="339">
        <f>'KOTIS-from World'!E25</f>
        <v>120276</v>
      </c>
      <c r="G44" s="339">
        <f>'KOTIS-from World'!F25</f>
        <v>111407</v>
      </c>
      <c r="H44" s="339">
        <f>'KOTIS-from World'!G25</f>
        <v>102522</v>
      </c>
      <c r="I44" s="339">
        <f>'KOTIS-from World'!H25</f>
        <v>29019</v>
      </c>
      <c r="J44" s="121">
        <f>'KOTIS-from World'!I25</f>
        <v>31684</v>
      </c>
      <c r="K44" s="122">
        <f t="shared" si="44"/>
        <v>9.1836383059374888E-2</v>
      </c>
      <c r="L44" s="120">
        <v>299</v>
      </c>
      <c r="M44" s="339">
        <f>'KOTIS-from the U.S.'!C25</f>
        <v>1377</v>
      </c>
      <c r="N44" s="339">
        <f>'KOTIS-from the U.S.'!D25</f>
        <v>899</v>
      </c>
      <c r="O44" s="339">
        <f>'KOTIS-from the U.S.'!E25</f>
        <v>524</v>
      </c>
      <c r="P44" s="339">
        <f>'KOTIS-from the U.S.'!F25</f>
        <v>54</v>
      </c>
      <c r="Q44" s="339">
        <f>'KOTIS-from the U.S.'!G25</f>
        <v>85</v>
      </c>
      <c r="R44" s="339">
        <f>'KOTIS-from the U.S.'!H25</f>
        <v>35</v>
      </c>
      <c r="S44" s="121">
        <f>'KOTIS-from the U.S.'!I25</f>
        <v>1</v>
      </c>
      <c r="T44" s="123">
        <f t="shared" si="45"/>
        <v>-0.97142857142857142</v>
      </c>
    </row>
    <row r="45" spans="1:20" ht="13.15" customHeight="1">
      <c r="A45" s="281" t="s">
        <v>549</v>
      </c>
      <c r="B45" s="279" t="s">
        <v>550</v>
      </c>
      <c r="C45" s="120">
        <v>850707</v>
      </c>
      <c r="D45" s="339">
        <f>'KOTIS-from World'!C26</f>
        <v>1027186</v>
      </c>
      <c r="E45" s="339">
        <f>'KOTIS-from World'!D26</f>
        <v>1172080</v>
      </c>
      <c r="F45" s="339">
        <f>'KOTIS-from World'!E26</f>
        <v>1200393</v>
      </c>
      <c r="G45" s="339">
        <f>'KOTIS-from World'!F26</f>
        <v>1137172</v>
      </c>
      <c r="H45" s="339">
        <f>'KOTIS-from World'!G26</f>
        <v>1272869</v>
      </c>
      <c r="I45" s="339">
        <f>'KOTIS-from World'!H26</f>
        <v>370034</v>
      </c>
      <c r="J45" s="121">
        <f>'KOTIS-from World'!I26</f>
        <v>454681</v>
      </c>
      <c r="K45" s="122">
        <f t="shared" si="44"/>
        <v>0.22875465497765071</v>
      </c>
      <c r="L45" s="120">
        <v>37364</v>
      </c>
      <c r="M45" s="339">
        <f>'KOTIS-from the U.S.'!C26</f>
        <v>27561</v>
      </c>
      <c r="N45" s="339">
        <f>'KOTIS-from the U.S.'!D26</f>
        <v>24898</v>
      </c>
      <c r="O45" s="339">
        <f>'KOTIS-from the U.S.'!E26</f>
        <v>21853</v>
      </c>
      <c r="P45" s="339">
        <f>'KOTIS-from the U.S.'!F26</f>
        <v>14439</v>
      </c>
      <c r="Q45" s="339">
        <f>'KOTIS-from the U.S.'!G26</f>
        <v>15631</v>
      </c>
      <c r="R45" s="339">
        <f>'KOTIS-from the U.S.'!H26</f>
        <v>3726</v>
      </c>
      <c r="S45" s="121">
        <f>'KOTIS-from the U.S.'!I26</f>
        <v>3473</v>
      </c>
      <c r="T45" s="123">
        <f t="shared" si="45"/>
        <v>-6.7901234567901231E-2</v>
      </c>
    </row>
    <row r="46" spans="1:20" ht="13.15" customHeight="1">
      <c r="A46" s="281" t="s">
        <v>551</v>
      </c>
      <c r="B46" s="279" t="s">
        <v>552</v>
      </c>
      <c r="C46" s="120">
        <v>687447</v>
      </c>
      <c r="D46" s="339">
        <f>'KOTIS-from World'!C27</f>
        <v>796168</v>
      </c>
      <c r="E46" s="339">
        <f>'KOTIS-from World'!D27</f>
        <v>1088708</v>
      </c>
      <c r="F46" s="339">
        <f>'KOTIS-from World'!E27</f>
        <v>950734</v>
      </c>
      <c r="G46" s="339">
        <f>'KOTIS-from World'!F27</f>
        <v>964750</v>
      </c>
      <c r="H46" s="339">
        <f>'KOTIS-from World'!G27</f>
        <v>955324</v>
      </c>
      <c r="I46" s="339">
        <f>'KOTIS-from World'!H27</f>
        <v>286960</v>
      </c>
      <c r="J46" s="121">
        <f>'KOTIS-from World'!I27</f>
        <v>292698</v>
      </c>
      <c r="K46" s="122">
        <f t="shared" si="44"/>
        <v>1.9995818232506273E-2</v>
      </c>
      <c r="L46" s="120">
        <v>2101</v>
      </c>
      <c r="M46" s="339">
        <f>'KOTIS-from the U.S.'!C27</f>
        <v>2665</v>
      </c>
      <c r="N46" s="339">
        <f>'KOTIS-from the U.S.'!D27</f>
        <v>2935</v>
      </c>
      <c r="O46" s="339">
        <f>'KOTIS-from the U.S.'!E27</f>
        <v>4707</v>
      </c>
      <c r="P46" s="339">
        <f>'KOTIS-from the U.S.'!F27</f>
        <v>8547</v>
      </c>
      <c r="Q46" s="339">
        <f>'KOTIS-from the U.S.'!G27</f>
        <v>10218</v>
      </c>
      <c r="R46" s="339">
        <f>'KOTIS-from the U.S.'!H27</f>
        <v>6361</v>
      </c>
      <c r="S46" s="121">
        <f>'KOTIS-from the U.S.'!I27</f>
        <v>1687</v>
      </c>
      <c r="T46" s="123">
        <f t="shared" si="45"/>
        <v>-0.73479012733846882</v>
      </c>
    </row>
    <row r="47" spans="1:20" ht="13.15" customHeight="1">
      <c r="A47" s="281" t="s">
        <v>634</v>
      </c>
      <c r="B47" s="279" t="s">
        <v>633</v>
      </c>
      <c r="C47" s="120">
        <v>28950</v>
      </c>
      <c r="D47" s="339">
        <f>'KOTIS-from World'!C28</f>
        <v>32685</v>
      </c>
      <c r="E47" s="339">
        <f>'KOTIS-from World'!D28</f>
        <v>32237</v>
      </c>
      <c r="F47" s="339">
        <f>'KOTIS-from World'!E28</f>
        <v>42101</v>
      </c>
      <c r="G47" s="339">
        <f>'KOTIS-from World'!F28</f>
        <v>35320</v>
      </c>
      <c r="H47" s="339">
        <f>'KOTIS-from World'!G28</f>
        <v>46709</v>
      </c>
      <c r="I47" s="339">
        <f>'KOTIS-from World'!H28</f>
        <v>9617</v>
      </c>
      <c r="J47" s="121">
        <f>'KOTIS-from World'!I28</f>
        <v>10399</v>
      </c>
      <c r="K47" s="122">
        <f t="shared" si="44"/>
        <v>8.1314339191015911E-2</v>
      </c>
      <c r="L47" s="120">
        <v>456</v>
      </c>
      <c r="M47" s="339">
        <f>'KOTIS-from the U.S.'!C28</f>
        <v>651</v>
      </c>
      <c r="N47" s="339">
        <f>'KOTIS-from the U.S.'!D28</f>
        <v>2502</v>
      </c>
      <c r="O47" s="339">
        <f>'KOTIS-from the U.S.'!E28</f>
        <v>2541</v>
      </c>
      <c r="P47" s="339">
        <f>'KOTIS-from the U.S.'!F28</f>
        <v>1022</v>
      </c>
      <c r="Q47" s="339">
        <f>'KOTIS-from the U.S.'!G28</f>
        <v>2396</v>
      </c>
      <c r="R47" s="339">
        <f>'KOTIS-from the U.S.'!H28</f>
        <v>1421</v>
      </c>
      <c r="S47" s="121">
        <f>'KOTIS-from the U.S.'!I28</f>
        <v>1451</v>
      </c>
      <c r="T47" s="123">
        <f>IF(R47&gt;0, (S47-R47)/R47, "n/a ")</f>
        <v>2.1111893033075299E-2</v>
      </c>
    </row>
    <row r="48" spans="1:20" s="48" customFormat="1" ht="13.15" customHeight="1">
      <c r="A48" s="271"/>
      <c r="B48" s="272" t="s">
        <v>553</v>
      </c>
      <c r="C48" s="437">
        <f t="shared" ref="C48:H48" si="46">SUM(C40:C47)</f>
        <v>3942699</v>
      </c>
      <c r="D48" s="437">
        <f t="shared" si="46"/>
        <v>4334106</v>
      </c>
      <c r="E48" s="437">
        <f t="shared" si="46"/>
        <v>5045538</v>
      </c>
      <c r="F48" s="437">
        <f t="shared" si="46"/>
        <v>4705258</v>
      </c>
      <c r="G48" s="437">
        <f t="shared" si="46"/>
        <v>4575460</v>
      </c>
      <c r="H48" s="437">
        <f t="shared" si="46"/>
        <v>5021571</v>
      </c>
      <c r="I48" s="124">
        <f t="shared" ref="I48" si="47">SUM(I40:I47)</f>
        <v>1568805</v>
      </c>
      <c r="J48" s="124">
        <f t="shared" ref="J48" si="48">SUM(J40:J47)</f>
        <v>1979043</v>
      </c>
      <c r="K48" s="125">
        <f>(J48-I48)/I48</f>
        <v>0.26149712679396103</v>
      </c>
      <c r="L48" s="437">
        <f t="shared" ref="L48:S48" si="49">SUM(L40:L47)</f>
        <v>225040</v>
      </c>
      <c r="M48" s="437">
        <f t="shared" si="49"/>
        <v>227882</v>
      </c>
      <c r="N48" s="437">
        <f t="shared" si="49"/>
        <v>257587</v>
      </c>
      <c r="O48" s="437">
        <f t="shared" si="49"/>
        <v>229479</v>
      </c>
      <c r="P48" s="437">
        <f t="shared" si="49"/>
        <v>212511</v>
      </c>
      <c r="Q48" s="437">
        <f t="shared" si="49"/>
        <v>214977</v>
      </c>
      <c r="R48" s="124">
        <f t="shared" si="49"/>
        <v>69448</v>
      </c>
      <c r="S48" s="124">
        <f t="shared" si="49"/>
        <v>60890</v>
      </c>
      <c r="T48" s="126">
        <f>(S48-R48)/R48</f>
        <v>-0.12322889068079715</v>
      </c>
    </row>
    <row r="49" spans="1:20" s="48" customFormat="1" ht="13.15" customHeight="1">
      <c r="A49" s="269"/>
      <c r="B49" s="273" t="s">
        <v>498</v>
      </c>
      <c r="C49" s="475"/>
      <c r="D49" s="475">
        <f>(D48-C48)/C48</f>
        <v>9.9273873049908201E-2</v>
      </c>
      <c r="E49" s="475">
        <f t="shared" ref="E49:H49" si="50">(E48-D48)/D48</f>
        <v>0.16414734665003577</v>
      </c>
      <c r="F49" s="475">
        <f t="shared" si="50"/>
        <v>-6.7441767359595742E-2</v>
      </c>
      <c r="G49" s="475">
        <f t="shared" si="50"/>
        <v>-2.7585734937382818E-2</v>
      </c>
      <c r="H49" s="475">
        <f t="shared" si="50"/>
        <v>9.7500797733998334E-2</v>
      </c>
      <c r="I49" s="128"/>
      <c r="J49" s="128"/>
      <c r="K49" s="129"/>
      <c r="L49" s="407"/>
      <c r="M49" s="475">
        <f t="shared" ref="M49" si="51">(M48-L48)/L48</f>
        <v>1.2628865979381444E-2</v>
      </c>
      <c r="N49" s="475">
        <f t="shared" ref="N49" si="52">(N48-M48)/M48</f>
        <v>0.13035255088159661</v>
      </c>
      <c r="O49" s="475">
        <f t="shared" ref="O49" si="53">(O48-N48)/N48</f>
        <v>-0.10912041368547326</v>
      </c>
      <c r="P49" s="475">
        <f t="shared" ref="P49" si="54">(P48-O48)/O48</f>
        <v>-7.3941406403200294E-2</v>
      </c>
      <c r="Q49" s="475">
        <f t="shared" ref="Q49" si="55">(Q48-P48)/P48</f>
        <v>1.1604105199260273E-2</v>
      </c>
      <c r="R49" s="131"/>
      <c r="S49" s="132"/>
      <c r="T49" s="133"/>
    </row>
    <row r="50" spans="1:20" s="47" customFormat="1" ht="13.15" customHeight="1">
      <c r="A50" s="274"/>
      <c r="B50" s="275" t="s">
        <v>499</v>
      </c>
      <c r="C50" s="134"/>
      <c r="D50" s="135"/>
      <c r="E50" s="135"/>
      <c r="F50" s="135"/>
      <c r="G50" s="135"/>
      <c r="H50" s="135"/>
      <c r="I50" s="136"/>
      <c r="J50" s="136"/>
      <c r="K50" s="137"/>
      <c r="L50" s="477">
        <f t="shared" ref="L50" si="56">L48/C48</f>
        <v>5.7077651628998305E-2</v>
      </c>
      <c r="M50" s="477">
        <f t="shared" ref="M50" si="57">M48/D48</f>
        <v>5.2578778645469212E-2</v>
      </c>
      <c r="N50" s="477">
        <f t="shared" ref="N50" si="58">N48/E48</f>
        <v>5.1052434844411042E-2</v>
      </c>
      <c r="O50" s="477">
        <f t="shared" ref="O50" si="59">O48/F48</f>
        <v>4.877075816033892E-2</v>
      </c>
      <c r="P50" s="477">
        <f t="shared" ref="P50" si="60">P48/G48</f>
        <v>4.6445821840864085E-2</v>
      </c>
      <c r="Q50" s="477">
        <f t="shared" ref="Q50" si="61">Q48/H48</f>
        <v>4.2810706051950677E-2</v>
      </c>
      <c r="R50" s="139">
        <f t="shared" ref="R50" si="62">R48/I48</f>
        <v>4.4268089405630401E-2</v>
      </c>
      <c r="S50" s="139">
        <f t="shared" ref="S50" si="63">S48/J48</f>
        <v>3.0767396160669577E-2</v>
      </c>
      <c r="T50" s="137"/>
    </row>
    <row r="51" spans="1:20" ht="13.15" customHeight="1">
      <c r="A51" s="278"/>
      <c r="B51" s="280"/>
      <c r="C51" s="148"/>
      <c r="D51" s="144"/>
      <c r="E51" s="144"/>
      <c r="F51" s="144"/>
      <c r="G51" s="144"/>
      <c r="H51" s="144"/>
      <c r="I51" s="147"/>
      <c r="J51" s="147"/>
      <c r="K51" s="145"/>
      <c r="L51" s="144"/>
      <c r="M51" s="144"/>
      <c r="N51" s="144"/>
      <c r="O51" s="144"/>
      <c r="P51" s="144"/>
      <c r="Q51" s="144"/>
      <c r="R51" s="147"/>
      <c r="S51" s="147"/>
      <c r="T51" s="146"/>
    </row>
    <row r="52" spans="1:20" ht="13.15" customHeight="1">
      <c r="A52" s="278" t="s">
        <v>531</v>
      </c>
      <c r="B52" s="279"/>
      <c r="C52" s="144"/>
      <c r="D52" s="144"/>
      <c r="E52" s="144"/>
      <c r="F52" s="144"/>
      <c r="G52" s="144"/>
      <c r="H52" s="144"/>
      <c r="I52" s="147"/>
      <c r="J52" s="147"/>
      <c r="K52" s="145"/>
      <c r="L52" s="144"/>
      <c r="M52" s="144"/>
      <c r="N52" s="144"/>
      <c r="O52" s="144"/>
      <c r="P52" s="144"/>
      <c r="Q52" s="144"/>
      <c r="R52" s="147"/>
      <c r="S52" s="147"/>
      <c r="T52" s="146"/>
    </row>
    <row r="53" spans="1:20" ht="13.15" customHeight="1">
      <c r="A53" s="281" t="s">
        <v>554</v>
      </c>
      <c r="B53" s="279" t="s">
        <v>555</v>
      </c>
      <c r="C53" s="120">
        <v>52136</v>
      </c>
      <c r="D53" s="339">
        <f>'KOTIS-from World'!C29</f>
        <v>67618</v>
      </c>
      <c r="E53" s="339">
        <f>'KOTIS-from World'!D29</f>
        <v>89858</v>
      </c>
      <c r="F53" s="339">
        <f>'KOTIS-from World'!E29</f>
        <v>95260</v>
      </c>
      <c r="G53" s="339">
        <f>'KOTIS-from World'!F29</f>
        <v>98515</v>
      </c>
      <c r="H53" s="339">
        <f>'KOTIS-from World'!G29</f>
        <v>124640</v>
      </c>
      <c r="I53" s="339">
        <f>'KOTIS-from World'!H29</f>
        <v>36457</v>
      </c>
      <c r="J53" s="121">
        <f>'KOTIS-from World'!I29</f>
        <v>55764</v>
      </c>
      <c r="K53" s="122">
        <f t="shared" ref="K53:K58" si="64">IF(I53&gt;0, (J53-I53)/I53, "n/a ")</f>
        <v>0.52958279617083137</v>
      </c>
      <c r="L53" s="120">
        <v>27</v>
      </c>
      <c r="M53" s="339">
        <f>'KOTIS-from the U.S.'!C29</f>
        <v>659</v>
      </c>
      <c r="N53" s="339">
        <f>'KOTIS-from the U.S.'!D29</f>
        <v>1320</v>
      </c>
      <c r="O53" s="339">
        <f>'KOTIS-from the U.S.'!E29</f>
        <v>799</v>
      </c>
      <c r="P53" s="339">
        <f>'KOTIS-from the U.S.'!F29</f>
        <v>452</v>
      </c>
      <c r="Q53" s="339">
        <f>'KOTIS-from the U.S.'!G29</f>
        <v>348</v>
      </c>
      <c r="R53" s="339">
        <f>'KOTIS-from the U.S.'!H29</f>
        <v>171</v>
      </c>
      <c r="S53" s="121">
        <f>'KOTIS-from the U.S.'!I29</f>
        <v>386</v>
      </c>
      <c r="T53" s="123">
        <f t="shared" ref="T53:T58" si="65">IF(R53&gt;0, (S53-R53)/R53, "n/a ")</f>
        <v>1.2573099415204678</v>
      </c>
    </row>
    <row r="54" spans="1:20" ht="13.15" customHeight="1">
      <c r="A54" s="281" t="s">
        <v>556</v>
      </c>
      <c r="B54" s="279" t="s">
        <v>557</v>
      </c>
      <c r="C54" s="120">
        <v>53205</v>
      </c>
      <c r="D54" s="339">
        <f>'KOTIS-from World'!C30</f>
        <v>69054</v>
      </c>
      <c r="E54" s="339">
        <f>'KOTIS-from World'!D30</f>
        <v>69711</v>
      </c>
      <c r="F54" s="339">
        <f>'KOTIS-from World'!E30</f>
        <v>75554</v>
      </c>
      <c r="G54" s="339">
        <f>'KOTIS-from World'!F30</f>
        <v>70310</v>
      </c>
      <c r="H54" s="339">
        <f>'KOTIS-from World'!G30</f>
        <v>61387</v>
      </c>
      <c r="I54" s="339">
        <f>'KOTIS-from World'!H30</f>
        <v>21205</v>
      </c>
      <c r="J54" s="121">
        <f>'KOTIS-from World'!I30</f>
        <v>30495</v>
      </c>
      <c r="K54" s="122">
        <f t="shared" si="64"/>
        <v>0.43810422070266447</v>
      </c>
      <c r="L54" s="120">
        <v>12687</v>
      </c>
      <c r="M54" s="339">
        <f>'KOTIS-from the U.S.'!C30</f>
        <v>17351</v>
      </c>
      <c r="N54" s="339">
        <f>'KOTIS-from the U.S.'!D30</f>
        <v>16088</v>
      </c>
      <c r="O54" s="339">
        <f>'KOTIS-from the U.S.'!E30</f>
        <v>19390</v>
      </c>
      <c r="P54" s="339">
        <f>'KOTIS-from the U.S.'!F30</f>
        <v>13700</v>
      </c>
      <c r="Q54" s="339">
        <f>'KOTIS-from the U.S.'!G30</f>
        <v>14197</v>
      </c>
      <c r="R54" s="339">
        <f>'KOTIS-from the U.S.'!H30</f>
        <v>4921</v>
      </c>
      <c r="S54" s="121">
        <f>'KOTIS-from the U.S.'!I30</f>
        <v>7950</v>
      </c>
      <c r="T54" s="123">
        <f t="shared" si="65"/>
        <v>0.61552529973582604</v>
      </c>
    </row>
    <row r="55" spans="1:20" ht="13.15" customHeight="1">
      <c r="A55" s="281" t="s">
        <v>558</v>
      </c>
      <c r="B55" s="279" t="s">
        <v>559</v>
      </c>
      <c r="C55" s="120">
        <v>3054</v>
      </c>
      <c r="D55" s="339">
        <f>'KOTIS-from World'!C31</f>
        <v>3407</v>
      </c>
      <c r="E55" s="339">
        <f>'KOTIS-from World'!D31</f>
        <v>2782</v>
      </c>
      <c r="F55" s="339">
        <f>'KOTIS-from World'!E31</f>
        <v>3172</v>
      </c>
      <c r="G55" s="339">
        <f>'KOTIS-from World'!F31</f>
        <v>5569</v>
      </c>
      <c r="H55" s="339">
        <f>'KOTIS-from World'!G31</f>
        <v>12641</v>
      </c>
      <c r="I55" s="339">
        <f>'KOTIS-from World'!H31</f>
        <v>3353</v>
      </c>
      <c r="J55" s="121">
        <f>'KOTIS-from World'!I31</f>
        <v>4833</v>
      </c>
      <c r="K55" s="122">
        <f t="shared" si="64"/>
        <v>0.44139576498657918</v>
      </c>
      <c r="L55" s="120">
        <v>1036</v>
      </c>
      <c r="M55" s="339">
        <f>'KOTIS-from the U.S.'!C31</f>
        <v>957</v>
      </c>
      <c r="N55" s="339">
        <f>'KOTIS-from the U.S.'!D31</f>
        <v>965</v>
      </c>
      <c r="O55" s="339">
        <f>'KOTIS-from the U.S.'!E31</f>
        <v>1266</v>
      </c>
      <c r="P55" s="339">
        <f>'KOTIS-from the U.S.'!F31</f>
        <v>3303</v>
      </c>
      <c r="Q55" s="339">
        <f>'KOTIS-from the U.S.'!G31</f>
        <v>8563</v>
      </c>
      <c r="R55" s="339">
        <f>'KOTIS-from the U.S.'!H31</f>
        <v>2408</v>
      </c>
      <c r="S55" s="121">
        <f>'KOTIS-from the U.S.'!I31</f>
        <v>2820</v>
      </c>
      <c r="T55" s="123">
        <f t="shared" si="65"/>
        <v>0.17109634551495018</v>
      </c>
    </row>
    <row r="56" spans="1:20" ht="13.15" customHeight="1">
      <c r="A56" s="281" t="s">
        <v>560</v>
      </c>
      <c r="B56" s="279" t="s">
        <v>561</v>
      </c>
      <c r="C56" s="120">
        <v>101561</v>
      </c>
      <c r="D56" s="339">
        <f>'KOTIS-from World'!C32</f>
        <v>127017</v>
      </c>
      <c r="E56" s="339">
        <f>'KOTIS-from World'!D32</f>
        <v>128593</v>
      </c>
      <c r="F56" s="339">
        <f>'KOTIS-from World'!E32</f>
        <v>143245</v>
      </c>
      <c r="G56" s="339">
        <f>'KOTIS-from World'!F32</f>
        <v>169924</v>
      </c>
      <c r="H56" s="339">
        <f>'KOTIS-from World'!G32</f>
        <v>200416</v>
      </c>
      <c r="I56" s="339">
        <f>'KOTIS-from World'!H32</f>
        <v>56398</v>
      </c>
      <c r="J56" s="121">
        <f>'KOTIS-from World'!I32</f>
        <v>73981</v>
      </c>
      <c r="K56" s="122">
        <f t="shared" si="64"/>
        <v>0.31176637469413809</v>
      </c>
      <c r="L56" s="120">
        <v>9583</v>
      </c>
      <c r="M56" s="339">
        <f>'KOTIS-from the U.S.'!C32</f>
        <v>11447</v>
      </c>
      <c r="N56" s="339">
        <f>'KOTIS-from the U.S.'!D32</f>
        <v>12029</v>
      </c>
      <c r="O56" s="339">
        <f>'KOTIS-from the U.S.'!E32</f>
        <v>14306</v>
      </c>
      <c r="P56" s="339">
        <f>'KOTIS-from the U.S.'!F32</f>
        <v>12081</v>
      </c>
      <c r="Q56" s="339">
        <f>'KOTIS-from the U.S.'!G32</f>
        <v>16574</v>
      </c>
      <c r="R56" s="339">
        <f>'KOTIS-from the U.S.'!H32</f>
        <v>4328</v>
      </c>
      <c r="S56" s="121">
        <f>'KOTIS-from the U.S.'!I32</f>
        <v>4899</v>
      </c>
      <c r="T56" s="123">
        <f t="shared" si="65"/>
        <v>0.13193160813308688</v>
      </c>
    </row>
    <row r="57" spans="1:20" ht="13.15" customHeight="1">
      <c r="A57" s="281" t="s">
        <v>562</v>
      </c>
      <c r="B57" s="279" t="s">
        <v>563</v>
      </c>
      <c r="C57" s="120">
        <v>39284</v>
      </c>
      <c r="D57" s="339">
        <f>'KOTIS-from World'!C33</f>
        <v>51219</v>
      </c>
      <c r="E57" s="339">
        <f>'KOTIS-from World'!D33</f>
        <v>71489</v>
      </c>
      <c r="F57" s="339">
        <f>'KOTIS-from World'!E33</f>
        <v>86111</v>
      </c>
      <c r="G57" s="339">
        <f>'KOTIS-from World'!F33</f>
        <v>88924</v>
      </c>
      <c r="H57" s="339">
        <f>'KOTIS-from World'!G33</f>
        <v>144777</v>
      </c>
      <c r="I57" s="339">
        <f>'KOTIS-from World'!H33</f>
        <v>43324</v>
      </c>
      <c r="J57" s="121">
        <f>'KOTIS-from World'!I33</f>
        <v>66641</v>
      </c>
      <c r="K57" s="122">
        <f t="shared" si="64"/>
        <v>0.53820053549995384</v>
      </c>
      <c r="L57" s="120">
        <v>3445</v>
      </c>
      <c r="M57" s="339">
        <f>'KOTIS-from the U.S.'!C33</f>
        <v>4319</v>
      </c>
      <c r="N57" s="339">
        <f>'KOTIS-from the U.S.'!D33</f>
        <v>7215</v>
      </c>
      <c r="O57" s="339">
        <f>'KOTIS-from the U.S.'!E33</f>
        <v>10317</v>
      </c>
      <c r="P57" s="339">
        <f>'KOTIS-from the U.S.'!F33</f>
        <v>8325</v>
      </c>
      <c r="Q57" s="339">
        <f>'KOTIS-from the U.S.'!G33</f>
        <v>12594</v>
      </c>
      <c r="R57" s="339">
        <f>'KOTIS-from the U.S.'!H33</f>
        <v>4120</v>
      </c>
      <c r="S57" s="121">
        <f>'KOTIS-from the U.S.'!I33</f>
        <v>10577</v>
      </c>
      <c r="T57" s="123">
        <f t="shared" si="65"/>
        <v>1.5672330097087379</v>
      </c>
    </row>
    <row r="58" spans="1:20" ht="13.15" customHeight="1">
      <c r="A58" s="281" t="s">
        <v>564</v>
      </c>
      <c r="B58" s="279" t="s">
        <v>565</v>
      </c>
      <c r="C58" s="120">
        <v>429009</v>
      </c>
      <c r="D58" s="339">
        <f>'KOTIS-from World'!C34</f>
        <v>535768</v>
      </c>
      <c r="E58" s="339">
        <f>'KOTIS-from World'!D34</f>
        <v>533868</v>
      </c>
      <c r="F58" s="339">
        <f>'KOTIS-from World'!E34</f>
        <v>555075</v>
      </c>
      <c r="G58" s="339">
        <f>'KOTIS-from World'!F34</f>
        <v>629224</v>
      </c>
      <c r="H58" s="339">
        <f>'KOTIS-from World'!G34</f>
        <v>685415</v>
      </c>
      <c r="I58" s="339">
        <f>'KOTIS-from World'!H34</f>
        <v>238302</v>
      </c>
      <c r="J58" s="121">
        <f>'KOTIS-from World'!I34</f>
        <v>243926</v>
      </c>
      <c r="K58" s="122">
        <f t="shared" si="64"/>
        <v>2.3600305494708394E-2</v>
      </c>
      <c r="L58" s="120">
        <v>168634</v>
      </c>
      <c r="M58" s="339">
        <f>'KOTIS-from the U.S.'!C34</f>
        <v>209125</v>
      </c>
      <c r="N58" s="339">
        <f>'KOTIS-from the U.S.'!D34</f>
        <v>222831</v>
      </c>
      <c r="O58" s="339">
        <f>'KOTIS-from the U.S.'!E34</f>
        <v>252839</v>
      </c>
      <c r="P58" s="339">
        <f>'KOTIS-from the U.S.'!F34</f>
        <v>259466</v>
      </c>
      <c r="Q58" s="339">
        <f>'KOTIS-from the U.S.'!G34</f>
        <v>290043</v>
      </c>
      <c r="R58" s="339">
        <f>'KOTIS-from the U.S.'!H34</f>
        <v>98343</v>
      </c>
      <c r="S58" s="121">
        <f>'KOTIS-from the U.S.'!I34</f>
        <v>103315</v>
      </c>
      <c r="T58" s="123">
        <f t="shared" si="65"/>
        <v>5.0557741781316411E-2</v>
      </c>
    </row>
    <row r="59" spans="1:20" ht="13.15" customHeight="1">
      <c r="A59" s="368"/>
      <c r="B59" s="277" t="s">
        <v>566</v>
      </c>
      <c r="C59" s="142">
        <f t="shared" ref="C59:H59" si="66">SUM(C53:C58)</f>
        <v>678249</v>
      </c>
      <c r="D59" s="142">
        <f t="shared" si="66"/>
        <v>854083</v>
      </c>
      <c r="E59" s="142">
        <f t="shared" si="66"/>
        <v>896301</v>
      </c>
      <c r="F59" s="142">
        <f t="shared" si="66"/>
        <v>958417</v>
      </c>
      <c r="G59" s="142">
        <f t="shared" si="66"/>
        <v>1062466</v>
      </c>
      <c r="H59" s="142">
        <f t="shared" si="66"/>
        <v>1229276</v>
      </c>
      <c r="I59" s="140">
        <f t="shared" ref="I59" si="67">SUM(I53:I58)</f>
        <v>399039</v>
      </c>
      <c r="J59" s="140">
        <f t="shared" ref="J59" si="68">SUM(J53:J58)</f>
        <v>475640</v>
      </c>
      <c r="K59" s="141">
        <f>(J59-I59)/I59</f>
        <v>0.19196369277188446</v>
      </c>
      <c r="L59" s="142">
        <f t="shared" ref="L59:S59" si="69">SUM(L53:L58)</f>
        <v>195412</v>
      </c>
      <c r="M59" s="142">
        <f t="shared" si="69"/>
        <v>243858</v>
      </c>
      <c r="N59" s="142">
        <f t="shared" si="69"/>
        <v>260448</v>
      </c>
      <c r="O59" s="142">
        <f t="shared" si="69"/>
        <v>298917</v>
      </c>
      <c r="P59" s="142">
        <f t="shared" si="69"/>
        <v>297327</v>
      </c>
      <c r="Q59" s="142">
        <f t="shared" si="69"/>
        <v>342319</v>
      </c>
      <c r="R59" s="140">
        <f t="shared" si="69"/>
        <v>114291</v>
      </c>
      <c r="S59" s="142">
        <f t="shared" si="69"/>
        <v>129947</v>
      </c>
      <c r="T59" s="143">
        <f>(S59-R59)/R59</f>
        <v>0.13698366450551663</v>
      </c>
    </row>
    <row r="60" spans="1:20" ht="13.15" customHeight="1">
      <c r="A60" s="281"/>
      <c r="B60" s="279"/>
      <c r="C60" s="144"/>
      <c r="D60" s="144"/>
      <c r="E60" s="144"/>
      <c r="F60" s="144"/>
      <c r="G60" s="144"/>
      <c r="H60" s="144"/>
      <c r="I60" s="147"/>
      <c r="J60" s="147"/>
      <c r="K60" s="145"/>
      <c r="L60" s="144"/>
      <c r="M60" s="144"/>
      <c r="N60" s="144"/>
      <c r="O60" s="144"/>
      <c r="P60" s="144"/>
      <c r="Q60" s="144"/>
      <c r="R60" s="147"/>
      <c r="S60" s="147"/>
      <c r="T60" s="146"/>
    </row>
    <row r="61" spans="1:20" ht="13.15" customHeight="1">
      <c r="A61" s="281" t="s">
        <v>567</v>
      </c>
      <c r="B61" s="279" t="s">
        <v>568</v>
      </c>
      <c r="C61" s="120">
        <v>2428</v>
      </c>
      <c r="D61" s="339">
        <f>'KOTIS-from World'!C35</f>
        <v>9676</v>
      </c>
      <c r="E61" s="339">
        <f>'KOTIS-from World'!D35</f>
        <v>2955</v>
      </c>
      <c r="F61" s="339">
        <f>'KOTIS-from World'!E35</f>
        <v>3210</v>
      </c>
      <c r="G61" s="339">
        <f>'KOTIS-from World'!F35</f>
        <v>3250</v>
      </c>
      <c r="H61" s="339">
        <f>'KOTIS-from World'!G35</f>
        <v>90128</v>
      </c>
      <c r="I61" s="339">
        <f>'KOTIS-from World'!H35</f>
        <v>20053</v>
      </c>
      <c r="J61" s="121">
        <f>'KOTIS-from World'!I35</f>
        <v>1335</v>
      </c>
      <c r="K61" s="122">
        <f>IF(I61&gt;0, (J61-I61)/I61, "n/a ")</f>
        <v>-0.93342641998703435</v>
      </c>
      <c r="L61" s="120">
        <v>1012</v>
      </c>
      <c r="M61" s="339">
        <f>'KOTIS-from the U.S.'!C35</f>
        <v>3311</v>
      </c>
      <c r="N61" s="339">
        <f>'KOTIS-from the U.S.'!D35</f>
        <v>916</v>
      </c>
      <c r="O61" s="339">
        <f>'KOTIS-from the U.S.'!E35</f>
        <v>722</v>
      </c>
      <c r="P61" s="339">
        <f>'KOTIS-from the U.S.'!F35</f>
        <v>462</v>
      </c>
      <c r="Q61" s="339">
        <f>'KOTIS-from the U.S.'!G35</f>
        <v>85051</v>
      </c>
      <c r="R61" s="339">
        <f>'KOTIS-from the U.S.'!H35</f>
        <v>18241</v>
      </c>
      <c r="S61" s="121">
        <f>'KOTIS-from the U.S.'!I35</f>
        <v>169</v>
      </c>
      <c r="T61" s="123">
        <f>IF(R61&gt;0, (S61-R61)/R61, "n/a ")</f>
        <v>-0.99073515706375748</v>
      </c>
    </row>
    <row r="62" spans="1:20" ht="13.15" customHeight="1">
      <c r="A62" s="281" t="s">
        <v>569</v>
      </c>
      <c r="B62" s="279" t="s">
        <v>570</v>
      </c>
      <c r="C62" s="120">
        <v>4873</v>
      </c>
      <c r="D62" s="339">
        <f>'KOTIS-from World'!C36</f>
        <v>28418</v>
      </c>
      <c r="E62" s="339">
        <f>'KOTIS-from World'!D36</f>
        <v>12793</v>
      </c>
      <c r="F62" s="339">
        <f>'KOTIS-from World'!E36</f>
        <v>10950</v>
      </c>
      <c r="G62" s="339">
        <f>'KOTIS-from World'!F36</f>
        <v>9145</v>
      </c>
      <c r="H62" s="339">
        <f>'KOTIS-from World'!G36</f>
        <v>27182</v>
      </c>
      <c r="I62" s="339">
        <f>'KOTIS-from World'!H36</f>
        <v>5407</v>
      </c>
      <c r="J62" s="121">
        <f>'KOTIS-from World'!I36</f>
        <v>6507</v>
      </c>
      <c r="K62" s="122">
        <f>IF(I62&gt;0, (J62-I62)/I62, "n/a ")</f>
        <v>0.20343998520436471</v>
      </c>
      <c r="L62" s="120">
        <v>398</v>
      </c>
      <c r="M62" s="339">
        <f>'KOTIS-from the U.S.'!C36</f>
        <v>14486</v>
      </c>
      <c r="N62" s="339">
        <f>'KOTIS-from the U.S.'!D36</f>
        <v>6942</v>
      </c>
      <c r="O62" s="339">
        <f>'KOTIS-from the U.S.'!E36</f>
        <v>5714</v>
      </c>
      <c r="P62" s="339">
        <f>'KOTIS-from the U.S.'!F36</f>
        <v>5699</v>
      </c>
      <c r="Q62" s="339">
        <f>'KOTIS-from the U.S.'!G36</f>
        <v>12719</v>
      </c>
      <c r="R62" s="339">
        <f>'KOTIS-from the U.S.'!H36</f>
        <v>2663</v>
      </c>
      <c r="S62" s="121">
        <f>'KOTIS-from the U.S.'!I36</f>
        <v>3892</v>
      </c>
      <c r="T62" s="123">
        <f>IF(R62&gt;0, (S62-R62)/R62, "n/a ")</f>
        <v>0.46150957566654149</v>
      </c>
    </row>
    <row r="63" spans="1:20" ht="13.15" customHeight="1">
      <c r="A63" s="368"/>
      <c r="B63" s="277" t="s">
        <v>571</v>
      </c>
      <c r="C63" s="142">
        <f t="shared" ref="C63:H63" si="70">C61+C62</f>
        <v>7301</v>
      </c>
      <c r="D63" s="142">
        <f t="shared" si="70"/>
        <v>38094</v>
      </c>
      <c r="E63" s="142">
        <f t="shared" si="70"/>
        <v>15748</v>
      </c>
      <c r="F63" s="142">
        <f t="shared" si="70"/>
        <v>14160</v>
      </c>
      <c r="G63" s="142">
        <f t="shared" si="70"/>
        <v>12395</v>
      </c>
      <c r="H63" s="142">
        <f t="shared" si="70"/>
        <v>117310</v>
      </c>
      <c r="I63" s="140">
        <f t="shared" ref="I63" si="71">I61+I62</f>
        <v>25460</v>
      </c>
      <c r="J63" s="140">
        <f t="shared" ref="J63" si="72">J61+J62</f>
        <v>7842</v>
      </c>
      <c r="K63" s="141">
        <f>(J63-I63)/I63</f>
        <v>-0.69198743126472895</v>
      </c>
      <c r="L63" s="142">
        <f t="shared" ref="L63:S63" si="73">L61+L62</f>
        <v>1410</v>
      </c>
      <c r="M63" s="142">
        <f t="shared" si="73"/>
        <v>17797</v>
      </c>
      <c r="N63" s="142">
        <f t="shared" si="73"/>
        <v>7858</v>
      </c>
      <c r="O63" s="142">
        <f t="shared" si="73"/>
        <v>6436</v>
      </c>
      <c r="P63" s="142">
        <f t="shared" si="73"/>
        <v>6161</v>
      </c>
      <c r="Q63" s="142">
        <f t="shared" si="73"/>
        <v>97770</v>
      </c>
      <c r="R63" s="140">
        <f t="shared" si="73"/>
        <v>20904</v>
      </c>
      <c r="S63" s="142">
        <f t="shared" si="73"/>
        <v>4061</v>
      </c>
      <c r="T63" s="143">
        <f>(S63-R63)/R63</f>
        <v>-0.8057309605817069</v>
      </c>
    </row>
    <row r="64" spans="1:20" ht="13.15" customHeight="1">
      <c r="A64" s="281"/>
      <c r="B64" s="279"/>
      <c r="C64" s="144"/>
      <c r="D64" s="144"/>
      <c r="E64" s="144"/>
      <c r="F64" s="144"/>
      <c r="G64" s="144"/>
      <c r="H64" s="144"/>
      <c r="I64" s="147"/>
      <c r="J64" s="147"/>
      <c r="K64" s="145"/>
      <c r="L64" s="144"/>
      <c r="M64" s="144"/>
      <c r="N64" s="144"/>
      <c r="O64" s="144"/>
      <c r="P64" s="144"/>
      <c r="Q64" s="144"/>
      <c r="R64" s="147"/>
      <c r="S64" s="147"/>
      <c r="T64" s="146"/>
    </row>
    <row r="65" spans="1:20" ht="13.15" customHeight="1">
      <c r="A65" s="281" t="s">
        <v>572</v>
      </c>
      <c r="B65" s="279" t="s">
        <v>532</v>
      </c>
      <c r="C65" s="120">
        <v>7994</v>
      </c>
      <c r="D65" s="339">
        <f>'KOTIS-from World'!C37</f>
        <v>9430</v>
      </c>
      <c r="E65" s="339">
        <f>'KOTIS-from World'!D37</f>
        <v>12424</v>
      </c>
      <c r="F65" s="339">
        <f>'KOTIS-from World'!E37</f>
        <v>10127</v>
      </c>
      <c r="G65" s="339">
        <f>'KOTIS-from World'!F37</f>
        <v>12457</v>
      </c>
      <c r="H65" s="339">
        <f>'KOTIS-from World'!G37</f>
        <v>15346</v>
      </c>
      <c r="I65" s="339">
        <f>'KOTIS-from World'!H37</f>
        <v>3725</v>
      </c>
      <c r="J65" s="121">
        <f>'KOTIS-from World'!I37</f>
        <v>4792</v>
      </c>
      <c r="K65" s="122">
        <f>IF(I65&gt;0, (J65-I65)/I65, "n/a ")</f>
        <v>0.28644295302013423</v>
      </c>
      <c r="L65" s="120">
        <v>2951</v>
      </c>
      <c r="M65" s="339">
        <f>'KOTIS-from the U.S.'!C37</f>
        <v>4012</v>
      </c>
      <c r="N65" s="339">
        <f>'KOTIS-from the U.S.'!D37</f>
        <v>3576</v>
      </c>
      <c r="O65" s="339">
        <f>'KOTIS-from the U.S.'!E37</f>
        <v>3678</v>
      </c>
      <c r="P65" s="339">
        <f>'KOTIS-from the U.S.'!F37</f>
        <v>5038</v>
      </c>
      <c r="Q65" s="339">
        <f>'KOTIS-from the U.S.'!G37</f>
        <v>6365</v>
      </c>
      <c r="R65" s="339">
        <f>'KOTIS-from the U.S.'!H37</f>
        <v>1665</v>
      </c>
      <c r="S65" s="121">
        <f>'KOTIS-from the U.S.'!I37</f>
        <v>2698</v>
      </c>
      <c r="T65" s="123">
        <f>IF(R65&gt;0, (S65-R65)/R65, "n/a ")</f>
        <v>0.62042042042042045</v>
      </c>
    </row>
    <row r="66" spans="1:20" ht="13.15" customHeight="1">
      <c r="A66" s="281" t="s">
        <v>573</v>
      </c>
      <c r="B66" s="279" t="s">
        <v>574</v>
      </c>
      <c r="C66" s="120">
        <v>2029</v>
      </c>
      <c r="D66" s="339">
        <f>'KOTIS-from World'!C38</f>
        <v>2999</v>
      </c>
      <c r="E66" s="339">
        <f>'KOTIS-from World'!D38</f>
        <v>7530</v>
      </c>
      <c r="F66" s="339">
        <f>'KOTIS-from World'!E38</f>
        <v>6957</v>
      </c>
      <c r="G66" s="339">
        <f>'KOTIS-from World'!F38</f>
        <v>6250</v>
      </c>
      <c r="H66" s="339">
        <f>'KOTIS-from World'!G38</f>
        <v>4431</v>
      </c>
      <c r="I66" s="339">
        <f>'KOTIS-from World'!H38</f>
        <v>1504</v>
      </c>
      <c r="J66" s="121">
        <f>'KOTIS-from World'!I38</f>
        <v>1057</v>
      </c>
      <c r="K66" s="122">
        <f>IF(I66&gt;0, (J66-I66)/I66, "n/a ")</f>
        <v>-0.29720744680851063</v>
      </c>
      <c r="L66" s="120">
        <v>178</v>
      </c>
      <c r="M66" s="339">
        <f>'KOTIS-from the U.S.'!C38</f>
        <v>170</v>
      </c>
      <c r="N66" s="339">
        <f>'KOTIS-from the U.S.'!D38</f>
        <v>197</v>
      </c>
      <c r="O66" s="339">
        <f>'KOTIS-from the U.S.'!E38</f>
        <v>375</v>
      </c>
      <c r="P66" s="339">
        <f>'KOTIS-from the U.S.'!F38</f>
        <v>321</v>
      </c>
      <c r="Q66" s="339">
        <f>'KOTIS-from the U.S.'!G38</f>
        <v>286</v>
      </c>
      <c r="R66" s="339">
        <f>'KOTIS-from the U.S.'!H38</f>
        <v>102</v>
      </c>
      <c r="S66" s="121">
        <f>'KOTIS-from the U.S.'!I38</f>
        <v>88</v>
      </c>
      <c r="T66" s="123">
        <f>IF(R66&gt;0, (S66-R66)/R66, "n/a ")</f>
        <v>-0.13725490196078433</v>
      </c>
    </row>
    <row r="67" spans="1:20" s="48" customFormat="1" ht="13.15" customHeight="1">
      <c r="A67" s="271"/>
      <c r="B67" s="272" t="s">
        <v>575</v>
      </c>
      <c r="C67" s="437">
        <f t="shared" ref="C67:H67" si="74">C59+C63+C65+C66</f>
        <v>695573</v>
      </c>
      <c r="D67" s="437">
        <f t="shared" si="74"/>
        <v>904606</v>
      </c>
      <c r="E67" s="437">
        <f t="shared" si="74"/>
        <v>932003</v>
      </c>
      <c r="F67" s="437">
        <f t="shared" si="74"/>
        <v>989661</v>
      </c>
      <c r="G67" s="437">
        <f t="shared" si="74"/>
        <v>1093568</v>
      </c>
      <c r="H67" s="437">
        <f t="shared" si="74"/>
        <v>1366363</v>
      </c>
      <c r="I67" s="124">
        <f t="shared" ref="I67" si="75">I59+I63+I65+I66</f>
        <v>429728</v>
      </c>
      <c r="J67" s="124">
        <f t="shared" ref="J67" si="76">J59+J63+J65+J66</f>
        <v>489331</v>
      </c>
      <c r="K67" s="125">
        <f>(J67-I67)/I67</f>
        <v>0.13869936331819196</v>
      </c>
      <c r="L67" s="437">
        <f t="shared" ref="L67:S67" si="77">L59+L63+L65+L66</f>
        <v>199951</v>
      </c>
      <c r="M67" s="437">
        <f t="shared" si="77"/>
        <v>265837</v>
      </c>
      <c r="N67" s="437">
        <f t="shared" si="77"/>
        <v>272079</v>
      </c>
      <c r="O67" s="437">
        <f t="shared" si="77"/>
        <v>309406</v>
      </c>
      <c r="P67" s="437">
        <f t="shared" si="77"/>
        <v>308847</v>
      </c>
      <c r="Q67" s="437">
        <f t="shared" si="77"/>
        <v>446740</v>
      </c>
      <c r="R67" s="124">
        <f t="shared" si="77"/>
        <v>136962</v>
      </c>
      <c r="S67" s="124">
        <f t="shared" si="77"/>
        <v>136794</v>
      </c>
      <c r="T67" s="126">
        <f>(S67-R67)/R67</f>
        <v>-1.2266176019625882E-3</v>
      </c>
    </row>
    <row r="68" spans="1:20" s="48" customFormat="1" ht="13.15" customHeight="1">
      <c r="A68" s="269"/>
      <c r="B68" s="273" t="s">
        <v>498</v>
      </c>
      <c r="C68" s="475"/>
      <c r="D68" s="407">
        <f>(D67-C67)/C67</f>
        <v>0.30051914033465932</v>
      </c>
      <c r="E68" s="407">
        <f t="shared" ref="E68:H68" si="78">(E67-D67)/D67</f>
        <v>3.0286113512402086E-2</v>
      </c>
      <c r="F68" s="407">
        <f t="shared" si="78"/>
        <v>6.1864607731949357E-2</v>
      </c>
      <c r="G68" s="407">
        <f t="shared" si="78"/>
        <v>0.1049925176398787</v>
      </c>
      <c r="H68" s="407">
        <f t="shared" si="78"/>
        <v>0.2494540805875812</v>
      </c>
      <c r="I68" s="128"/>
      <c r="J68" s="128"/>
      <c r="K68" s="129"/>
      <c r="L68" s="407"/>
      <c r="M68" s="407">
        <f t="shared" ref="M68" si="79">IF(L67&gt;0,(M67-L67)/L67,"n/a")</f>
        <v>0.3295107301288816</v>
      </c>
      <c r="N68" s="407">
        <f t="shared" ref="N68" si="80">IF(M67&gt;0,(N67-M67)/M67,"n/a")</f>
        <v>2.3480553873238112E-2</v>
      </c>
      <c r="O68" s="407">
        <f t="shared" ref="O68" si="81">IF(N67&gt;0,(O67-N67)/N67,"n/a")</f>
        <v>0.13719177150754008</v>
      </c>
      <c r="P68" s="407">
        <f t="shared" ref="P68" si="82">IF(O67&gt;0,(P67-O67)/O67,"n/a")</f>
        <v>-1.8066876531159706E-3</v>
      </c>
      <c r="Q68" s="407">
        <f t="shared" ref="Q68" si="83">IF(P67&gt;0,(Q67-P67)/P67,"n/a")</f>
        <v>0.44647673443484964</v>
      </c>
      <c r="R68" s="131"/>
      <c r="S68" s="132"/>
      <c r="T68" s="133"/>
    </row>
    <row r="69" spans="1:20" s="47" customFormat="1" ht="13.15" customHeight="1">
      <c r="A69" s="274"/>
      <c r="B69" s="275" t="s">
        <v>499</v>
      </c>
      <c r="C69" s="134"/>
      <c r="D69" s="135"/>
      <c r="E69" s="135"/>
      <c r="F69" s="135"/>
      <c r="G69" s="135"/>
      <c r="H69" s="135"/>
      <c r="I69" s="136"/>
      <c r="J69" s="136"/>
      <c r="K69" s="137"/>
      <c r="L69" s="477">
        <f t="shared" ref="L69" si="84">L67/C67</f>
        <v>0.28746227930066293</v>
      </c>
      <c r="M69" s="477">
        <f t="shared" ref="M69" si="85">M67/D67</f>
        <v>0.29387048062913579</v>
      </c>
      <c r="N69" s="477">
        <f t="shared" ref="N69" si="86">N67/E67</f>
        <v>0.29192931782408427</v>
      </c>
      <c r="O69" s="477">
        <f t="shared" ref="O69" si="87">O67/F67</f>
        <v>0.31263836808765832</v>
      </c>
      <c r="P69" s="477">
        <f t="shared" ref="P69" si="88">P67/G67</f>
        <v>0.2824213949201147</v>
      </c>
      <c r="Q69" s="477">
        <f t="shared" ref="Q69" si="89">Q67/H67</f>
        <v>0.32695557476307541</v>
      </c>
      <c r="R69" s="139">
        <f t="shared" ref="R69" si="90">R67/I67</f>
        <v>0.31871788666319162</v>
      </c>
      <c r="S69" s="139">
        <f t="shared" ref="S69" si="91">S67/J67</f>
        <v>0.27955310413605516</v>
      </c>
      <c r="T69" s="137"/>
    </row>
    <row r="70" spans="1:20" ht="13.15" customHeight="1">
      <c r="A70" s="278"/>
      <c r="B70" s="280"/>
      <c r="C70" s="148"/>
      <c r="D70" s="144"/>
      <c r="E70" s="144"/>
      <c r="F70" s="144"/>
      <c r="G70" s="144"/>
      <c r="H70" s="144"/>
      <c r="I70" s="147"/>
      <c r="J70" s="147"/>
      <c r="K70" s="145"/>
      <c r="L70" s="149"/>
      <c r="M70" s="149"/>
      <c r="N70" s="149"/>
      <c r="O70" s="149"/>
      <c r="P70" s="149"/>
      <c r="Q70" s="149"/>
      <c r="R70" s="132"/>
      <c r="S70" s="132"/>
      <c r="T70" s="146"/>
    </row>
    <row r="71" spans="1:20" ht="13.15" customHeight="1">
      <c r="A71" s="278" t="s">
        <v>576</v>
      </c>
      <c r="B71" s="279"/>
      <c r="C71" s="144"/>
      <c r="D71" s="144"/>
      <c r="E71" s="144"/>
      <c r="F71" s="144"/>
      <c r="G71" s="144"/>
      <c r="H71" s="144"/>
      <c r="I71" s="147"/>
      <c r="J71" s="147"/>
      <c r="K71" s="145"/>
      <c r="L71" s="144"/>
      <c r="M71" s="144"/>
      <c r="N71" s="144"/>
      <c r="O71" s="144"/>
      <c r="P71" s="144"/>
      <c r="Q71" s="144"/>
      <c r="R71" s="147"/>
      <c r="S71" s="147"/>
      <c r="T71" s="146"/>
    </row>
    <row r="72" spans="1:20" ht="13.15" customHeight="1">
      <c r="A72" s="281" t="s">
        <v>577</v>
      </c>
      <c r="B72" s="279" t="s">
        <v>578</v>
      </c>
      <c r="C72" s="120">
        <v>1639</v>
      </c>
      <c r="D72" s="339">
        <f>'KOTIS-from World'!C39</f>
        <v>1928</v>
      </c>
      <c r="E72" s="339">
        <f>'KOTIS-from World'!D39</f>
        <v>1843</v>
      </c>
      <c r="F72" s="339">
        <f>'KOTIS-from World'!E39</f>
        <v>1828</v>
      </c>
      <c r="G72" s="339">
        <f>'KOTIS-from World'!F39</f>
        <v>1380</v>
      </c>
      <c r="H72" s="339">
        <f>'KOTIS-from World'!G39</f>
        <v>1591</v>
      </c>
      <c r="I72" s="339">
        <f>'KOTIS-from World'!H39</f>
        <v>230</v>
      </c>
      <c r="J72" s="121">
        <f>'KOTIS-from World'!I39</f>
        <v>526</v>
      </c>
      <c r="K72" s="122">
        <f t="shared" ref="K72:K79" si="92">IF(I72&gt;0, (J72-I72)/I72, "n/a ")</f>
        <v>1.2869565217391303</v>
      </c>
      <c r="L72" s="120">
        <v>0</v>
      </c>
      <c r="M72" s="339">
        <f>'KOTIS-from the U.S.'!C39</f>
        <v>0</v>
      </c>
      <c r="N72" s="339">
        <f>'KOTIS-from the U.S.'!D39</f>
        <v>0</v>
      </c>
      <c r="O72" s="339">
        <f>'KOTIS-from the U.S.'!E39</f>
        <v>0</v>
      </c>
      <c r="P72" s="339">
        <f>'KOTIS-from the U.S.'!F39</f>
        <v>0</v>
      </c>
      <c r="Q72" s="339">
        <f>'KOTIS-from the U.S.'!G39</f>
        <v>0</v>
      </c>
      <c r="R72" s="339">
        <f>'KOTIS-from the U.S.'!H39</f>
        <v>0</v>
      </c>
      <c r="S72" s="121">
        <f>'KOTIS-from the U.S.'!I39</f>
        <v>0</v>
      </c>
      <c r="T72" s="123" t="str">
        <f t="shared" ref="T72:T79" si="93">IF(R72&gt;0, (S72-R72)/R72, "n/a ")</f>
        <v xml:space="preserve">n/a </v>
      </c>
    </row>
    <row r="73" spans="1:20" ht="13.15" customHeight="1">
      <c r="A73" s="281" t="s">
        <v>579</v>
      </c>
      <c r="B73" s="279" t="s">
        <v>580</v>
      </c>
      <c r="C73" s="120">
        <v>0</v>
      </c>
      <c r="D73" s="339">
        <f>'KOTIS-from World'!C40</f>
        <v>0</v>
      </c>
      <c r="E73" s="339">
        <f>'KOTIS-from World'!D40</f>
        <v>0</v>
      </c>
      <c r="F73" s="339">
        <f>'KOTIS-from World'!E40</f>
        <v>0</v>
      </c>
      <c r="G73" s="339">
        <f>'KOTIS-from World'!F40</f>
        <v>0</v>
      </c>
      <c r="H73" s="339">
        <f>'KOTIS-from World'!G40</f>
        <v>0</v>
      </c>
      <c r="I73" s="339">
        <f>'KOTIS-from World'!H40</f>
        <v>0</v>
      </c>
      <c r="J73" s="121">
        <v>0</v>
      </c>
      <c r="K73" s="122" t="str">
        <f t="shared" si="92"/>
        <v xml:space="preserve">n/a </v>
      </c>
      <c r="L73" s="120">
        <v>0</v>
      </c>
      <c r="M73" s="339">
        <f>'KOTIS-from the U.S.'!C40</f>
        <v>0</v>
      </c>
      <c r="N73" s="339">
        <f>'KOTIS-from the U.S.'!D40</f>
        <v>0</v>
      </c>
      <c r="O73" s="339">
        <f>'KOTIS-from the U.S.'!E40</f>
        <v>0</v>
      </c>
      <c r="P73" s="339">
        <f>'KOTIS-from the U.S.'!F40</f>
        <v>0</v>
      </c>
      <c r="Q73" s="339">
        <f>'KOTIS-from the U.S.'!G40</f>
        <v>0</v>
      </c>
      <c r="R73" s="339">
        <f>'KOTIS-from the U.S.'!H40</f>
        <v>0</v>
      </c>
      <c r="S73" s="121">
        <v>0</v>
      </c>
      <c r="T73" s="123" t="str">
        <f t="shared" si="93"/>
        <v xml:space="preserve">n/a </v>
      </c>
    </row>
    <row r="74" spans="1:20" ht="13.15" customHeight="1">
      <c r="A74" s="281" t="s">
        <v>581</v>
      </c>
      <c r="B74" s="279" t="s">
        <v>582</v>
      </c>
      <c r="C74" s="120">
        <v>54090</v>
      </c>
      <c r="D74" s="339">
        <f>'KOTIS-from World'!C41</f>
        <v>75396</v>
      </c>
      <c r="E74" s="339">
        <f>'KOTIS-from World'!D41</f>
        <v>137673</v>
      </c>
      <c r="F74" s="339">
        <f>'KOTIS-from World'!E41</f>
        <v>159798</v>
      </c>
      <c r="G74" s="339">
        <f>'KOTIS-from World'!F41</f>
        <v>139968</v>
      </c>
      <c r="H74" s="339">
        <f>'KOTIS-from World'!G41</f>
        <v>113081</v>
      </c>
      <c r="I74" s="339">
        <f>'KOTIS-from World'!H41</f>
        <v>36762</v>
      </c>
      <c r="J74" s="121">
        <f>'KOTIS-from World'!I41</f>
        <v>41623</v>
      </c>
      <c r="K74" s="122">
        <f t="shared" si="92"/>
        <v>0.13222893204939884</v>
      </c>
      <c r="L74" s="120">
        <v>27873</v>
      </c>
      <c r="M74" s="339">
        <f>'KOTIS-from the U.S.'!C41</f>
        <v>35722</v>
      </c>
      <c r="N74" s="339">
        <f>'KOTIS-from the U.S.'!D41</f>
        <v>63327</v>
      </c>
      <c r="O74" s="339">
        <f>'KOTIS-from the U.S.'!E41</f>
        <v>62038</v>
      </c>
      <c r="P74" s="339">
        <f>'KOTIS-from the U.S.'!F41</f>
        <v>49688</v>
      </c>
      <c r="Q74" s="339">
        <f>'KOTIS-from the U.S.'!G41</f>
        <v>38790</v>
      </c>
      <c r="R74" s="339">
        <f>'KOTIS-from the U.S.'!H41</f>
        <v>12328</v>
      </c>
      <c r="S74" s="121">
        <f>'KOTIS-from the U.S.'!I41</f>
        <v>13304</v>
      </c>
      <c r="T74" s="123">
        <f t="shared" si="93"/>
        <v>7.9169370538611297E-2</v>
      </c>
    </row>
    <row r="75" spans="1:20" ht="13.15" customHeight="1">
      <c r="A75" s="281" t="s">
        <v>583</v>
      </c>
      <c r="B75" s="279" t="s">
        <v>584</v>
      </c>
      <c r="C75" s="120">
        <v>38677</v>
      </c>
      <c r="D75" s="339">
        <f>'KOTIS-from World'!C42</f>
        <v>36734</v>
      </c>
      <c r="E75" s="339">
        <f>'KOTIS-from World'!D42</f>
        <v>43534</v>
      </c>
      <c r="F75" s="339">
        <f>'KOTIS-from World'!E42</f>
        <v>37689</v>
      </c>
      <c r="G75" s="339">
        <f>'KOTIS-from World'!F42</f>
        <v>40878</v>
      </c>
      <c r="H75" s="339">
        <f>'KOTIS-from World'!G42</f>
        <v>36601</v>
      </c>
      <c r="I75" s="339">
        <f>'KOTIS-from World'!H42</f>
        <v>10563</v>
      </c>
      <c r="J75" s="121">
        <f>'KOTIS-from World'!I42</f>
        <v>11514</v>
      </c>
      <c r="K75" s="122">
        <f t="shared" si="92"/>
        <v>9.0031241124680486E-2</v>
      </c>
      <c r="L75" s="120">
        <v>0</v>
      </c>
      <c r="M75" s="339">
        <f>'KOTIS-from the U.S.'!C42</f>
        <v>51</v>
      </c>
      <c r="N75" s="339">
        <f>'KOTIS-from the U.S.'!D42</f>
        <v>0</v>
      </c>
      <c r="O75" s="339">
        <f>'KOTIS-from the U.S.'!E42</f>
        <v>0</v>
      </c>
      <c r="P75" s="339">
        <f>'KOTIS-from the U.S.'!F42</f>
        <v>8</v>
      </c>
      <c r="Q75" s="339">
        <f>'KOTIS-from the U.S.'!G42</f>
        <v>11</v>
      </c>
      <c r="R75" s="339">
        <f>'KOTIS-from the U.S.'!H42</f>
        <v>0</v>
      </c>
      <c r="S75" s="121">
        <f>'KOTIS-from the U.S.'!I42</f>
        <v>0</v>
      </c>
      <c r="T75" s="123" t="str">
        <f t="shared" si="93"/>
        <v xml:space="preserve">n/a </v>
      </c>
    </row>
    <row r="76" spans="1:20" ht="13.15" customHeight="1">
      <c r="A76" s="281" t="s">
        <v>585</v>
      </c>
      <c r="B76" s="279" t="s">
        <v>586</v>
      </c>
      <c r="C76" s="120">
        <v>645</v>
      </c>
      <c r="D76" s="339">
        <f>'KOTIS-from World'!C43</f>
        <v>687</v>
      </c>
      <c r="E76" s="339">
        <f>'KOTIS-from World'!D43</f>
        <v>669</v>
      </c>
      <c r="F76" s="339">
        <f>'KOTIS-from World'!E43</f>
        <v>755</v>
      </c>
      <c r="G76" s="339">
        <f>'KOTIS-from World'!F43</f>
        <v>1301</v>
      </c>
      <c r="H76" s="339">
        <f>'KOTIS-from World'!G43</f>
        <v>2722</v>
      </c>
      <c r="I76" s="339">
        <f>'KOTIS-from World'!H43</f>
        <v>657</v>
      </c>
      <c r="J76" s="121">
        <f>'KOTIS-from World'!I43</f>
        <v>915</v>
      </c>
      <c r="K76" s="122">
        <f t="shared" si="92"/>
        <v>0.39269406392694062</v>
      </c>
      <c r="L76" s="120">
        <v>13</v>
      </c>
      <c r="M76" s="339">
        <f>'KOTIS-from the U.S.'!C43</f>
        <v>2</v>
      </c>
      <c r="N76" s="339">
        <f>'KOTIS-from the U.S.'!D43</f>
        <v>0</v>
      </c>
      <c r="O76" s="339">
        <f>'KOTIS-from the U.S.'!E43</f>
        <v>0</v>
      </c>
      <c r="P76" s="339">
        <f>'KOTIS-from the U.S.'!F43</f>
        <v>0</v>
      </c>
      <c r="Q76" s="339">
        <f>'KOTIS-from the U.S.'!G43</f>
        <v>1</v>
      </c>
      <c r="R76" s="339">
        <f>'KOTIS-from the U.S.'!H43</f>
        <v>1</v>
      </c>
      <c r="S76" s="121">
        <f>'KOTIS-from the U.S.'!I43</f>
        <v>5</v>
      </c>
      <c r="T76" s="123">
        <f t="shared" si="93"/>
        <v>4</v>
      </c>
    </row>
    <row r="77" spans="1:20" ht="13.15" customHeight="1">
      <c r="A77" s="281" t="s">
        <v>587</v>
      </c>
      <c r="B77" s="279" t="s">
        <v>588</v>
      </c>
      <c r="C77" s="120">
        <v>50375</v>
      </c>
      <c r="D77" s="339">
        <f>'KOTIS-from World'!C44</f>
        <v>43452</v>
      </c>
      <c r="E77" s="339">
        <f>'KOTIS-from World'!D44</f>
        <v>52632</v>
      </c>
      <c r="F77" s="339">
        <f>'KOTIS-from World'!E44</f>
        <v>47071</v>
      </c>
      <c r="G77" s="339">
        <f>'KOTIS-from World'!F44</f>
        <v>48190</v>
      </c>
      <c r="H77" s="339">
        <f>'KOTIS-from World'!G44</f>
        <v>52433</v>
      </c>
      <c r="I77" s="339">
        <f>'KOTIS-from World'!H44</f>
        <v>16095</v>
      </c>
      <c r="J77" s="121">
        <f>'KOTIS-from World'!I44</f>
        <v>18913</v>
      </c>
      <c r="K77" s="122">
        <f t="shared" si="92"/>
        <v>0.17508543025784404</v>
      </c>
      <c r="L77" s="120">
        <v>0</v>
      </c>
      <c r="M77" s="339">
        <f>'KOTIS-from the U.S.'!C44</f>
        <v>68</v>
      </c>
      <c r="N77" s="339">
        <f>'KOTIS-from the U.S.'!D44</f>
        <v>0</v>
      </c>
      <c r="O77" s="339">
        <f>'KOTIS-from the U.S.'!E44</f>
        <v>0</v>
      </c>
      <c r="P77" s="339">
        <f>'KOTIS-from the U.S.'!F44</f>
        <v>0</v>
      </c>
      <c r="Q77" s="339">
        <f>'KOTIS-from the U.S.'!G44</f>
        <v>1</v>
      </c>
      <c r="R77" s="339">
        <f>'KOTIS-from the U.S.'!H44</f>
        <v>0</v>
      </c>
      <c r="S77" s="121">
        <f>'KOTIS-from the U.S.'!I44</f>
        <v>0</v>
      </c>
      <c r="T77" s="123" t="str">
        <f t="shared" si="93"/>
        <v xml:space="preserve">n/a </v>
      </c>
    </row>
    <row r="78" spans="1:20" ht="13.15" customHeight="1">
      <c r="A78" s="281" t="s">
        <v>589</v>
      </c>
      <c r="B78" s="279" t="s">
        <v>590</v>
      </c>
      <c r="C78" s="120">
        <v>26004</v>
      </c>
      <c r="D78" s="339">
        <f>'KOTIS-from World'!C45</f>
        <v>33073</v>
      </c>
      <c r="E78" s="339">
        <f>'KOTIS-from World'!D45</f>
        <v>45396</v>
      </c>
      <c r="F78" s="339">
        <f>'KOTIS-from World'!E45</f>
        <v>45050</v>
      </c>
      <c r="G78" s="339">
        <f>'KOTIS-from World'!F45</f>
        <v>51902</v>
      </c>
      <c r="H78" s="339">
        <f>'KOTIS-from World'!G45</f>
        <v>45163</v>
      </c>
      <c r="I78" s="339">
        <f>'KOTIS-from World'!H45</f>
        <v>17207</v>
      </c>
      <c r="J78" s="121">
        <f>'KOTIS-from World'!I45</f>
        <v>17454</v>
      </c>
      <c r="K78" s="122">
        <f t="shared" si="92"/>
        <v>1.4354623118498286E-2</v>
      </c>
      <c r="L78" s="120">
        <v>21</v>
      </c>
      <c r="M78" s="339">
        <f>'KOTIS-from the U.S.'!C45</f>
        <v>1</v>
      </c>
      <c r="N78" s="339">
        <f>'KOTIS-from the U.S.'!D45</f>
        <v>7</v>
      </c>
      <c r="O78" s="339">
        <f>'KOTIS-from the U.S.'!E45</f>
        <v>22</v>
      </c>
      <c r="P78" s="339">
        <f>'KOTIS-from the U.S.'!F45</f>
        <v>25</v>
      </c>
      <c r="Q78" s="339">
        <f>'KOTIS-from the U.S.'!G45</f>
        <v>14</v>
      </c>
      <c r="R78" s="339">
        <f>'KOTIS-from the U.S.'!H45</f>
        <v>7</v>
      </c>
      <c r="S78" s="121">
        <f>'KOTIS-from the U.S.'!I45</f>
        <v>2</v>
      </c>
      <c r="T78" s="123">
        <f t="shared" si="93"/>
        <v>-0.7142857142857143</v>
      </c>
    </row>
    <row r="79" spans="1:20" ht="13.15" customHeight="1">
      <c r="A79" s="281" t="s">
        <v>591</v>
      </c>
      <c r="B79" s="279" t="s">
        <v>592</v>
      </c>
      <c r="C79" s="120">
        <v>17763</v>
      </c>
      <c r="D79" s="339">
        <f>'KOTIS-from World'!C46</f>
        <v>16478</v>
      </c>
      <c r="E79" s="339">
        <f>'KOTIS-from World'!D46</f>
        <v>17335</v>
      </c>
      <c r="F79" s="339">
        <f>'KOTIS-from World'!E46</f>
        <v>18824</v>
      </c>
      <c r="G79" s="339">
        <f>'KOTIS-from World'!F46</f>
        <v>19902</v>
      </c>
      <c r="H79" s="339">
        <f>'KOTIS-from World'!G46</f>
        <v>20608</v>
      </c>
      <c r="I79" s="339">
        <f>'KOTIS-from World'!H46</f>
        <v>6449</v>
      </c>
      <c r="J79" s="121">
        <f>'KOTIS-from World'!I46</f>
        <v>6950</v>
      </c>
      <c r="K79" s="122">
        <f t="shared" si="92"/>
        <v>7.7686463017522092E-2</v>
      </c>
      <c r="L79" s="120">
        <v>5732</v>
      </c>
      <c r="M79" s="339">
        <f>'KOTIS-from the U.S.'!C46</f>
        <v>7223</v>
      </c>
      <c r="N79" s="339">
        <f>'KOTIS-from the U.S.'!D46</f>
        <v>6442</v>
      </c>
      <c r="O79" s="339">
        <f>'KOTIS-from the U.S.'!E46</f>
        <v>7362</v>
      </c>
      <c r="P79" s="339">
        <f>'KOTIS-from the U.S.'!F46</f>
        <v>7345</v>
      </c>
      <c r="Q79" s="339">
        <f>'KOTIS-from the U.S.'!G46</f>
        <v>7589</v>
      </c>
      <c r="R79" s="339">
        <f>'KOTIS-from the U.S.'!H46</f>
        <v>2245</v>
      </c>
      <c r="S79" s="121">
        <f>'KOTIS-from the U.S.'!I46</f>
        <v>1551</v>
      </c>
      <c r="T79" s="123">
        <f t="shared" si="93"/>
        <v>-0.3091314031180401</v>
      </c>
    </row>
    <row r="80" spans="1:20" s="48" customFormat="1" ht="13.15" customHeight="1">
      <c r="A80" s="271"/>
      <c r="B80" s="272" t="s">
        <v>593</v>
      </c>
      <c r="C80" s="437">
        <f t="shared" ref="C80:H80" si="94">SUM(C72:C79)</f>
        <v>189193</v>
      </c>
      <c r="D80" s="437">
        <f t="shared" si="94"/>
        <v>207748</v>
      </c>
      <c r="E80" s="437">
        <f t="shared" si="94"/>
        <v>299082</v>
      </c>
      <c r="F80" s="437">
        <f t="shared" si="94"/>
        <v>311015</v>
      </c>
      <c r="G80" s="437">
        <f t="shared" si="94"/>
        <v>303521</v>
      </c>
      <c r="H80" s="437">
        <f t="shared" si="94"/>
        <v>272199</v>
      </c>
      <c r="I80" s="124">
        <f t="shared" ref="I80:J80" si="95">SUM(I72:I79)</f>
        <v>87963</v>
      </c>
      <c r="J80" s="124">
        <f t="shared" si="95"/>
        <v>97895</v>
      </c>
      <c r="K80" s="125">
        <f>(J80-I80)/I80</f>
        <v>0.11291111035321669</v>
      </c>
      <c r="L80" s="437">
        <f t="shared" ref="L80:S80" si="96">SUM(L72:L79)</f>
        <v>33639</v>
      </c>
      <c r="M80" s="437">
        <f t="shared" si="96"/>
        <v>43067</v>
      </c>
      <c r="N80" s="437">
        <f t="shared" si="96"/>
        <v>69776</v>
      </c>
      <c r="O80" s="437">
        <f t="shared" si="96"/>
        <v>69422</v>
      </c>
      <c r="P80" s="437">
        <f t="shared" si="96"/>
        <v>57066</v>
      </c>
      <c r="Q80" s="437">
        <f t="shared" si="96"/>
        <v>46406</v>
      </c>
      <c r="R80" s="124">
        <f t="shared" si="96"/>
        <v>14581</v>
      </c>
      <c r="S80" s="124">
        <f t="shared" si="96"/>
        <v>14862</v>
      </c>
      <c r="T80" s="126">
        <f>(S80-R80)/R80</f>
        <v>1.9271654893354365E-2</v>
      </c>
    </row>
    <row r="81" spans="1:20" s="48" customFormat="1" ht="13.15" customHeight="1">
      <c r="A81" s="269"/>
      <c r="B81" s="273" t="s">
        <v>498</v>
      </c>
      <c r="C81" s="475"/>
      <c r="D81" s="475">
        <f>(D80-C80)/C80</f>
        <v>9.8074453071730988E-2</v>
      </c>
      <c r="E81" s="475">
        <f t="shared" ref="E81:H81" si="97">(E80-D80)/D80</f>
        <v>0.43963840807131715</v>
      </c>
      <c r="F81" s="475">
        <f t="shared" si="97"/>
        <v>3.9898756862666425E-2</v>
      </c>
      <c r="G81" s="475">
        <f t="shared" si="97"/>
        <v>-2.409530086973297E-2</v>
      </c>
      <c r="H81" s="475">
        <f t="shared" si="97"/>
        <v>-0.10319549553408167</v>
      </c>
      <c r="I81" s="128"/>
      <c r="J81" s="128"/>
      <c r="K81" s="129"/>
      <c r="L81" s="407"/>
      <c r="M81" s="475">
        <f t="shared" ref="M81" si="98">(M80-L80)/L80</f>
        <v>0.28026992478967866</v>
      </c>
      <c r="N81" s="475">
        <f t="shared" ref="N81" si="99">(N80-M80)/M80</f>
        <v>0.62017321847354123</v>
      </c>
      <c r="O81" s="475">
        <f t="shared" ref="O81" si="100">(O80-N80)/N80</f>
        <v>-5.0733776656730111E-3</v>
      </c>
      <c r="P81" s="475">
        <f t="shared" ref="P81" si="101">(P80-O80)/O80</f>
        <v>-0.1779839244043675</v>
      </c>
      <c r="Q81" s="475">
        <f t="shared" ref="Q81" si="102">(Q80-P80)/P80</f>
        <v>-0.18680124767812709</v>
      </c>
      <c r="R81" s="131"/>
      <c r="S81" s="132"/>
      <c r="T81" s="133"/>
    </row>
    <row r="82" spans="1:20" s="47" customFormat="1" ht="13.15" customHeight="1">
      <c r="A82" s="274"/>
      <c r="B82" s="275" t="s">
        <v>499</v>
      </c>
      <c r="C82" s="134"/>
      <c r="D82" s="135"/>
      <c r="E82" s="135"/>
      <c r="F82" s="135"/>
      <c r="G82" s="135"/>
      <c r="H82" s="135"/>
      <c r="I82" s="136"/>
      <c r="J82" s="136"/>
      <c r="K82" s="137"/>
      <c r="L82" s="477">
        <f t="shared" ref="L82" si="103">L80/C80</f>
        <v>0.17780256140554884</v>
      </c>
      <c r="M82" s="477">
        <f t="shared" ref="M82" si="104">M80/D80</f>
        <v>0.20730404143481526</v>
      </c>
      <c r="N82" s="477">
        <f t="shared" ref="N82" si="105">N80/E80</f>
        <v>0.2333005663998502</v>
      </c>
      <c r="O82" s="477">
        <f t="shared" ref="O82" si="106">O80/F80</f>
        <v>0.22321109914312814</v>
      </c>
      <c r="P82" s="477">
        <f t="shared" ref="P82" si="107">P80/G80</f>
        <v>0.18801334998237354</v>
      </c>
      <c r="Q82" s="477">
        <f t="shared" ref="Q82" si="108">Q80/H80</f>
        <v>0.17048556387055058</v>
      </c>
      <c r="R82" s="139">
        <f t="shared" ref="R82" si="109">R80/I80</f>
        <v>0.16576287757352523</v>
      </c>
      <c r="S82" s="139">
        <f t="shared" ref="S82" si="110">S80/J80</f>
        <v>0.15181572092548137</v>
      </c>
      <c r="T82" s="137"/>
    </row>
    <row r="83" spans="1:20" ht="13.15" customHeight="1">
      <c r="A83" s="278"/>
      <c r="B83" s="279"/>
      <c r="C83" s="144"/>
      <c r="D83" s="144"/>
      <c r="E83" s="144"/>
      <c r="F83" s="144"/>
      <c r="G83" s="144"/>
      <c r="H83" s="144"/>
      <c r="I83" s="147"/>
      <c r="J83" s="147"/>
      <c r="K83" s="145"/>
      <c r="L83" s="144"/>
      <c r="M83" s="144"/>
      <c r="N83" s="144"/>
      <c r="O83" s="144"/>
      <c r="P83" s="144"/>
      <c r="Q83" s="144"/>
      <c r="R83" s="147"/>
      <c r="S83" s="147"/>
      <c r="T83" s="146"/>
    </row>
    <row r="84" spans="1:20" ht="13.15" customHeight="1">
      <c r="A84" s="278" t="s">
        <v>530</v>
      </c>
      <c r="B84" s="279"/>
      <c r="C84" s="144"/>
      <c r="D84" s="144"/>
      <c r="E84" s="144"/>
      <c r="F84" s="144"/>
      <c r="G84" s="144"/>
      <c r="H84" s="144"/>
      <c r="I84" s="147"/>
      <c r="J84" s="147"/>
      <c r="K84" s="145"/>
      <c r="L84" s="144"/>
      <c r="M84" s="144"/>
      <c r="N84" s="144"/>
      <c r="O84" s="144"/>
      <c r="P84" s="144"/>
      <c r="Q84" s="144"/>
      <c r="R84" s="147"/>
      <c r="S84" s="147"/>
      <c r="T84" s="146"/>
    </row>
    <row r="85" spans="1:20" ht="13.15" customHeight="1">
      <c r="A85" s="281" t="s">
        <v>594</v>
      </c>
      <c r="B85" s="279" t="s">
        <v>595</v>
      </c>
      <c r="C85" s="120">
        <v>6719</v>
      </c>
      <c r="D85" s="339">
        <f>'KOTIS-from World'!C47</f>
        <v>7437</v>
      </c>
      <c r="E85" s="339">
        <f>'KOTIS-from World'!D47</f>
        <v>12824</v>
      </c>
      <c r="F85" s="339">
        <f>'KOTIS-from World'!E47</f>
        <v>12996</v>
      </c>
      <c r="G85" s="339">
        <f>'KOTIS-from World'!F47</f>
        <v>12626</v>
      </c>
      <c r="H85" s="339">
        <f>'KOTIS-from World'!G47</f>
        <v>13802</v>
      </c>
      <c r="I85" s="339">
        <f>'KOTIS-from World'!H47</f>
        <v>3875</v>
      </c>
      <c r="J85" s="121">
        <f>'KOTIS-from World'!I47</f>
        <v>3228</v>
      </c>
      <c r="K85" s="122">
        <f>IF(I85&gt;0, (J85-I85)/I85, "n/a ")</f>
        <v>-0.16696774193548386</v>
      </c>
      <c r="L85" s="120">
        <v>336</v>
      </c>
      <c r="M85" s="339">
        <f>'KOTIS-from the U.S.'!C47</f>
        <v>132</v>
      </c>
      <c r="N85" s="339">
        <f>'KOTIS-from the U.S.'!D47</f>
        <v>12</v>
      </c>
      <c r="O85" s="339">
        <f>'KOTIS-from the U.S.'!E47</f>
        <v>3</v>
      </c>
      <c r="P85" s="339">
        <f>'KOTIS-from the U.S.'!F47</f>
        <v>12</v>
      </c>
      <c r="Q85" s="339">
        <f>'KOTIS-from the U.S.'!G47</f>
        <v>87</v>
      </c>
      <c r="R85" s="339">
        <f>'KOTIS-from the U.S.'!H47</f>
        <v>51</v>
      </c>
      <c r="S85" s="121">
        <f>'KOTIS-from the U.S.'!I47</f>
        <v>11</v>
      </c>
      <c r="T85" s="123">
        <f>IF(R85&gt;0, (S85-R85)/R85, "n/a ")</f>
        <v>-0.78431372549019607</v>
      </c>
    </row>
    <row r="86" spans="1:20" ht="13.15" customHeight="1">
      <c r="A86" s="281" t="s">
        <v>596</v>
      </c>
      <c r="B86" s="279" t="s">
        <v>597</v>
      </c>
      <c r="C86" s="120">
        <v>68160</v>
      </c>
      <c r="D86" s="339">
        <f>'KOTIS-from World'!C48</f>
        <v>64672</v>
      </c>
      <c r="E86" s="339">
        <f>'KOTIS-from World'!D48</f>
        <v>68600</v>
      </c>
      <c r="F86" s="339">
        <f>'KOTIS-from World'!E48</f>
        <v>69964</v>
      </c>
      <c r="G86" s="339">
        <f>'KOTIS-from World'!F48</f>
        <v>69065</v>
      </c>
      <c r="H86" s="339">
        <f>'KOTIS-from World'!G48</f>
        <v>81992</v>
      </c>
      <c r="I86" s="339">
        <f>'KOTIS-from World'!H48</f>
        <v>28836</v>
      </c>
      <c r="J86" s="121">
        <f>'KOTIS-from World'!I48</f>
        <v>32084</v>
      </c>
      <c r="K86" s="122">
        <f>IF(I86&gt;0, (J86-I86)/I86, "n/a ")</f>
        <v>0.11263698155083923</v>
      </c>
      <c r="L86" s="120">
        <v>615</v>
      </c>
      <c r="M86" s="339">
        <f>'KOTIS-from the U.S.'!C48</f>
        <v>482</v>
      </c>
      <c r="N86" s="339">
        <f>'KOTIS-from the U.S.'!D48</f>
        <v>555</v>
      </c>
      <c r="O86" s="339">
        <f>'KOTIS-from the U.S.'!E48</f>
        <v>299</v>
      </c>
      <c r="P86" s="339">
        <f>'KOTIS-from the U.S.'!F48</f>
        <v>408</v>
      </c>
      <c r="Q86" s="339">
        <f>'KOTIS-from the U.S.'!G48</f>
        <v>419</v>
      </c>
      <c r="R86" s="339">
        <f>'KOTIS-from the U.S.'!H48</f>
        <v>202</v>
      </c>
      <c r="S86" s="121">
        <f>'KOTIS-from the U.S.'!I48</f>
        <v>269</v>
      </c>
      <c r="T86" s="123">
        <f>IF(R86&gt;0, (S86-R86)/R86, "n/a ")</f>
        <v>0.3316831683168317</v>
      </c>
    </row>
    <row r="87" spans="1:20" ht="13.15" customHeight="1">
      <c r="A87" s="281" t="s">
        <v>598</v>
      </c>
      <c r="B87" s="279" t="s">
        <v>599</v>
      </c>
      <c r="C87" s="120">
        <v>24740</v>
      </c>
      <c r="D87" s="339">
        <f>'KOTIS-from World'!C49</f>
        <v>30097</v>
      </c>
      <c r="E87" s="339">
        <f>'KOTIS-from World'!D49</f>
        <v>34772</v>
      </c>
      <c r="F87" s="339">
        <f>'KOTIS-from World'!E49</f>
        <v>36906</v>
      </c>
      <c r="G87" s="339">
        <f>'KOTIS-from World'!F49</f>
        <v>34197</v>
      </c>
      <c r="H87" s="339">
        <f>'KOTIS-from World'!G49</f>
        <v>50963</v>
      </c>
      <c r="I87" s="339">
        <f>'KOTIS-from World'!H49</f>
        <v>16578</v>
      </c>
      <c r="J87" s="121">
        <f>'KOTIS-from World'!I49</f>
        <v>27217</v>
      </c>
      <c r="K87" s="122">
        <f>IF(I87&gt;0, (J87-I87)/I87, "n/a ")</f>
        <v>0.64175413198214504</v>
      </c>
      <c r="L87" s="120">
        <v>386</v>
      </c>
      <c r="M87" s="339">
        <f>'KOTIS-from the U.S.'!C49</f>
        <v>343</v>
      </c>
      <c r="N87" s="339">
        <f>'KOTIS-from the U.S.'!D49</f>
        <v>415</v>
      </c>
      <c r="O87" s="339">
        <f>'KOTIS-from the U.S.'!E49</f>
        <v>306</v>
      </c>
      <c r="P87" s="339">
        <f>'KOTIS-from the U.S.'!F49</f>
        <v>266</v>
      </c>
      <c r="Q87" s="339">
        <f>'KOTIS-from the U.S.'!G49</f>
        <v>412</v>
      </c>
      <c r="R87" s="339">
        <f>'KOTIS-from the U.S.'!H49</f>
        <v>245</v>
      </c>
      <c r="S87" s="121">
        <f>'KOTIS-from the U.S.'!I49</f>
        <v>382</v>
      </c>
      <c r="T87" s="123">
        <f>IF(R87&gt;0, (S87-R87)/R87, "n/a ")</f>
        <v>0.5591836734693878</v>
      </c>
    </row>
    <row r="88" spans="1:20" ht="13.15" customHeight="1">
      <c r="A88" s="281" t="s">
        <v>600</v>
      </c>
      <c r="B88" s="279" t="s">
        <v>601</v>
      </c>
      <c r="C88" s="120">
        <v>3756</v>
      </c>
      <c r="D88" s="339">
        <f>'KOTIS-from World'!C50</f>
        <v>5590</v>
      </c>
      <c r="E88" s="339">
        <f>'KOTIS-from World'!D50</f>
        <v>6769</v>
      </c>
      <c r="F88" s="339">
        <f>'KOTIS-from World'!E50</f>
        <v>8446</v>
      </c>
      <c r="G88" s="339">
        <f>'KOTIS-from World'!F50</f>
        <v>5475</v>
      </c>
      <c r="H88" s="339">
        <f>'KOTIS-from World'!G50</f>
        <v>6840</v>
      </c>
      <c r="I88" s="339">
        <f>'KOTIS-from World'!H50</f>
        <v>2025</v>
      </c>
      <c r="J88" s="121">
        <f>'KOTIS-from World'!I50</f>
        <v>2912</v>
      </c>
      <c r="K88" s="122">
        <f>IF(I88&gt;0, (J88-I88)/I88, "n/a ")</f>
        <v>0.43802469135802469</v>
      </c>
      <c r="L88" s="120">
        <v>885</v>
      </c>
      <c r="M88" s="339">
        <f>'KOTIS-from the U.S.'!C50</f>
        <v>1332</v>
      </c>
      <c r="N88" s="339">
        <f>'KOTIS-from the U.S.'!D50</f>
        <v>1581</v>
      </c>
      <c r="O88" s="339">
        <f>'KOTIS-from the U.S.'!E50</f>
        <v>1352</v>
      </c>
      <c r="P88" s="339">
        <f>'KOTIS-from the U.S.'!F50</f>
        <v>1002</v>
      </c>
      <c r="Q88" s="339">
        <f>'KOTIS-from the U.S.'!G50</f>
        <v>1071</v>
      </c>
      <c r="R88" s="339">
        <f>'KOTIS-from the U.S.'!H50</f>
        <v>305</v>
      </c>
      <c r="S88" s="121">
        <f>'KOTIS-from the U.S.'!I50</f>
        <v>510</v>
      </c>
      <c r="T88" s="123">
        <f>IF(R88&gt;0, (S88-R88)/R88, "n/a ")</f>
        <v>0.67213114754098358</v>
      </c>
    </row>
    <row r="89" spans="1:20" s="48" customFormat="1" ht="13.15" customHeight="1">
      <c r="A89" s="271"/>
      <c r="B89" s="272" t="s">
        <v>602</v>
      </c>
      <c r="C89" s="437">
        <f t="shared" ref="C89:H89" si="111">SUM(C85:C88)</f>
        <v>103375</v>
      </c>
      <c r="D89" s="437">
        <f t="shared" si="111"/>
        <v>107796</v>
      </c>
      <c r="E89" s="437">
        <f t="shared" si="111"/>
        <v>122965</v>
      </c>
      <c r="F89" s="437">
        <f t="shared" si="111"/>
        <v>128312</v>
      </c>
      <c r="G89" s="437">
        <f t="shared" si="111"/>
        <v>121363</v>
      </c>
      <c r="H89" s="437">
        <f t="shared" si="111"/>
        <v>153597</v>
      </c>
      <c r="I89" s="124">
        <f t="shared" ref="I89:J89" si="112">SUM(I85:I88)</f>
        <v>51314</v>
      </c>
      <c r="J89" s="124">
        <f t="shared" si="112"/>
        <v>65441</v>
      </c>
      <c r="K89" s="125">
        <f>(J89-I89)/I89</f>
        <v>0.27530498499434852</v>
      </c>
      <c r="L89" s="437">
        <f t="shared" ref="L89:S89" si="113">SUM(L85:L88)</f>
        <v>2222</v>
      </c>
      <c r="M89" s="437">
        <f t="shared" si="113"/>
        <v>2289</v>
      </c>
      <c r="N89" s="437">
        <f t="shared" si="113"/>
        <v>2563</v>
      </c>
      <c r="O89" s="437">
        <f t="shared" si="113"/>
        <v>1960</v>
      </c>
      <c r="P89" s="437">
        <f t="shared" si="113"/>
        <v>1688</v>
      </c>
      <c r="Q89" s="437">
        <f t="shared" si="113"/>
        <v>1989</v>
      </c>
      <c r="R89" s="124">
        <f t="shared" si="113"/>
        <v>803</v>
      </c>
      <c r="S89" s="124">
        <f t="shared" si="113"/>
        <v>1172</v>
      </c>
      <c r="T89" s="126">
        <f>IF(R89&gt;0, (S89-R89)/R89, 0)</f>
        <v>0.45952677459526775</v>
      </c>
    </row>
    <row r="90" spans="1:20" s="48" customFormat="1" ht="13.15" customHeight="1">
      <c r="A90" s="269"/>
      <c r="B90" s="273" t="s">
        <v>498</v>
      </c>
      <c r="C90" s="475"/>
      <c r="D90" s="475">
        <f>(D89-C89)/C89</f>
        <v>4.2766626360338574E-2</v>
      </c>
      <c r="E90" s="475">
        <f t="shared" ref="E90:H90" si="114">(E89-D89)/D89</f>
        <v>0.14071950721733645</v>
      </c>
      <c r="F90" s="475">
        <f t="shared" si="114"/>
        <v>4.3483918188102308E-2</v>
      </c>
      <c r="G90" s="475">
        <f t="shared" si="114"/>
        <v>-5.4157054679219406E-2</v>
      </c>
      <c r="H90" s="475">
        <f t="shared" si="114"/>
        <v>0.26559989453128219</v>
      </c>
      <c r="I90" s="128"/>
      <c r="J90" s="128"/>
      <c r="K90" s="129"/>
      <c r="L90" s="407"/>
      <c r="M90" s="475">
        <f t="shared" ref="M90" si="115">(M89-L89)/L89</f>
        <v>3.0153015301530153E-2</v>
      </c>
      <c r="N90" s="475">
        <f t="shared" ref="N90" si="116">(N89-M89)/M89</f>
        <v>0.11970292704237659</v>
      </c>
      <c r="O90" s="475">
        <f t="shared" ref="O90" si="117">(O89-N89)/N89</f>
        <v>-0.23527116660163871</v>
      </c>
      <c r="P90" s="475">
        <f t="shared" ref="P90" si="118">(P89-O89)/O89</f>
        <v>-0.13877551020408163</v>
      </c>
      <c r="Q90" s="475">
        <f t="shared" ref="Q90" si="119">(Q89-P89)/P89</f>
        <v>0.17831753554502369</v>
      </c>
      <c r="R90" s="131"/>
      <c r="S90" s="132"/>
      <c r="T90" s="133"/>
    </row>
    <row r="91" spans="1:20" s="47" customFormat="1" ht="13.15" customHeight="1">
      <c r="A91" s="274"/>
      <c r="B91" s="275" t="s">
        <v>499</v>
      </c>
      <c r="C91" s="134"/>
      <c r="D91" s="135"/>
      <c r="E91" s="135"/>
      <c r="F91" s="135"/>
      <c r="G91" s="135"/>
      <c r="H91" s="135"/>
      <c r="I91" s="136"/>
      <c r="J91" s="136"/>
      <c r="K91" s="137"/>
      <c r="L91" s="477">
        <f t="shared" ref="L91" si="120">L89/C89</f>
        <v>2.1494558645707377E-2</v>
      </c>
      <c r="M91" s="477">
        <f t="shared" ref="M91" si="121">M89/D89</f>
        <v>2.1234554157853722E-2</v>
      </c>
      <c r="N91" s="477">
        <f t="shared" ref="N91" si="122">N89/E89</f>
        <v>2.0843329402675557E-2</v>
      </c>
      <c r="O91" s="477">
        <f t="shared" ref="O91" si="123">O89/F89</f>
        <v>1.5275266537814079E-2</v>
      </c>
      <c r="P91" s="477">
        <f t="shared" ref="P91" si="124">P89/G89</f>
        <v>1.3908687161655529E-2</v>
      </c>
      <c r="Q91" s="477">
        <f t="shared" ref="Q91" si="125">Q89/H89</f>
        <v>1.2949471669368542E-2</v>
      </c>
      <c r="R91" s="139">
        <f t="shared" ref="R91" si="126">R89/I89</f>
        <v>1.5648750828234009E-2</v>
      </c>
      <c r="S91" s="139">
        <f t="shared" ref="S91" si="127">S89/J89</f>
        <v>1.7909261777784569E-2</v>
      </c>
      <c r="T91" s="137"/>
    </row>
    <row r="92" spans="1:20" ht="13.15" customHeight="1">
      <c r="A92" s="278"/>
      <c r="B92" s="279"/>
      <c r="C92" s="144"/>
      <c r="D92" s="144"/>
      <c r="E92" s="144"/>
      <c r="F92" s="144"/>
      <c r="G92" s="144"/>
      <c r="H92" s="144"/>
      <c r="I92" s="147"/>
      <c r="J92" s="147"/>
      <c r="K92" s="145"/>
      <c r="L92" s="144"/>
      <c r="M92" s="144"/>
      <c r="N92" s="144"/>
      <c r="O92" s="144"/>
      <c r="P92" s="144"/>
      <c r="Q92" s="144"/>
      <c r="R92" s="147"/>
      <c r="S92" s="147"/>
      <c r="T92" s="146"/>
    </row>
    <row r="93" spans="1:20" ht="13.15" customHeight="1">
      <c r="A93" s="278" t="s">
        <v>603</v>
      </c>
      <c r="B93" s="279"/>
      <c r="C93" s="144"/>
      <c r="D93" s="144"/>
      <c r="E93" s="144"/>
      <c r="F93" s="144"/>
      <c r="G93" s="144"/>
      <c r="H93" s="144"/>
      <c r="I93" s="147"/>
      <c r="J93" s="147"/>
      <c r="K93" s="145"/>
      <c r="L93" s="144"/>
      <c r="M93" s="144"/>
      <c r="N93" s="144"/>
      <c r="O93" s="144"/>
      <c r="P93" s="144"/>
      <c r="Q93" s="144"/>
      <c r="R93" s="147"/>
      <c r="S93" s="147"/>
      <c r="T93" s="146"/>
    </row>
    <row r="94" spans="1:20" ht="13.15" customHeight="1">
      <c r="A94" s="281" t="s">
        <v>604</v>
      </c>
      <c r="B94" s="279" t="s">
        <v>605</v>
      </c>
      <c r="C94" s="120">
        <v>18146</v>
      </c>
      <c r="D94" s="339">
        <f>'KOTIS-from World'!C51</f>
        <v>20507</v>
      </c>
      <c r="E94" s="339">
        <f>'KOTIS-from World'!D51</f>
        <v>23743</v>
      </c>
      <c r="F94" s="339">
        <f>'KOTIS-from World'!E51</f>
        <v>17267</v>
      </c>
      <c r="G94" s="339">
        <f>'KOTIS-from World'!F51</f>
        <v>15481</v>
      </c>
      <c r="H94" s="339">
        <f>'KOTIS-from World'!G51</f>
        <v>17797</v>
      </c>
      <c r="I94" s="339">
        <f>'KOTIS-from World'!H51</f>
        <v>12146</v>
      </c>
      <c r="J94" s="121">
        <f>'KOTIS-from World'!I51</f>
        <v>16245</v>
      </c>
      <c r="K94" s="122">
        <f t="shared" ref="K94:K102" si="128">IF(I94&gt;0, (J94-I94)/I94, "n/a ")</f>
        <v>0.33747735880125146</v>
      </c>
      <c r="L94" s="120">
        <v>5165</v>
      </c>
      <c r="M94" s="339">
        <f>'KOTIS-from the U.S.'!C51</f>
        <v>9691</v>
      </c>
      <c r="N94" s="339">
        <f>'KOTIS-from the U.S.'!D51</f>
        <v>11949</v>
      </c>
      <c r="O94" s="339">
        <f>'KOTIS-from the U.S.'!E51</f>
        <v>8020</v>
      </c>
      <c r="P94" s="339">
        <f>'KOTIS-from the U.S.'!F51</f>
        <v>9279</v>
      </c>
      <c r="Q94" s="339">
        <f>'KOTIS-from the U.S.'!G51</f>
        <v>8177</v>
      </c>
      <c r="R94" s="339">
        <f>'KOTIS-from the U.S.'!H51</f>
        <v>3360</v>
      </c>
      <c r="S94" s="121">
        <f>'KOTIS-from the U.S.'!I51</f>
        <v>6886</v>
      </c>
      <c r="T94" s="123">
        <f t="shared" ref="T94:T102" si="129">IF(R94&gt;0, (S94-R94)/R94, "n/a ")</f>
        <v>1.049404761904762</v>
      </c>
    </row>
    <row r="95" spans="1:20" ht="13.15" customHeight="1">
      <c r="A95" s="281" t="s">
        <v>606</v>
      </c>
      <c r="B95" s="279" t="s">
        <v>607</v>
      </c>
      <c r="C95" s="120">
        <v>0</v>
      </c>
      <c r="D95" s="339">
        <f>'KOTIS-from World'!C52</f>
        <v>0</v>
      </c>
      <c r="E95" s="339">
        <f>'KOTIS-from World'!D52</f>
        <v>0</v>
      </c>
      <c r="F95" s="339">
        <f>'KOTIS-from World'!E52</f>
        <v>0</v>
      </c>
      <c r="G95" s="339">
        <f>'KOTIS-from World'!F52</f>
        <v>0</v>
      </c>
      <c r="H95" s="339">
        <f>'KOTIS-from World'!G52</f>
        <v>0</v>
      </c>
      <c r="I95" s="339">
        <f>'KOTIS-from World'!H52</f>
        <v>0</v>
      </c>
      <c r="J95" s="121">
        <f>'KOTIS-from World'!I52</f>
        <v>0</v>
      </c>
      <c r="K95" s="122" t="str">
        <f t="shared" si="128"/>
        <v xml:space="preserve">n/a </v>
      </c>
      <c r="L95" s="120">
        <v>0</v>
      </c>
      <c r="M95" s="339">
        <f>'KOTIS-from the U.S.'!C52</f>
        <v>0</v>
      </c>
      <c r="N95" s="339">
        <f>'KOTIS-from the U.S.'!D52</f>
        <v>0</v>
      </c>
      <c r="O95" s="339">
        <f>'KOTIS-from the U.S.'!E52</f>
        <v>0</v>
      </c>
      <c r="P95" s="339">
        <f>'KOTIS-from the U.S.'!F52</f>
        <v>0</v>
      </c>
      <c r="Q95" s="339">
        <f>'KOTIS-from the U.S.'!G52</f>
        <v>0</v>
      </c>
      <c r="R95" s="339">
        <f>'KOTIS-from the U.S.'!H52</f>
        <v>0</v>
      </c>
      <c r="S95" s="121">
        <f>'KOTIS-from the U.S.'!I52</f>
        <v>0</v>
      </c>
      <c r="T95" s="123" t="str">
        <f t="shared" si="129"/>
        <v xml:space="preserve">n/a </v>
      </c>
    </row>
    <row r="96" spans="1:20" ht="13.15" customHeight="1">
      <c r="A96" s="281" t="s">
        <v>608</v>
      </c>
      <c r="B96" s="279" t="s">
        <v>609</v>
      </c>
      <c r="C96" s="120">
        <v>98168</v>
      </c>
      <c r="D96" s="339">
        <f>'KOTIS-from World'!C53</f>
        <v>56766</v>
      </c>
      <c r="E96" s="339">
        <f>'KOTIS-from World'!D53</f>
        <v>27637</v>
      </c>
      <c r="F96" s="339">
        <f>'KOTIS-from World'!E53</f>
        <v>14296</v>
      </c>
      <c r="G96" s="339">
        <f>'KOTIS-from World'!F53</f>
        <v>18263</v>
      </c>
      <c r="H96" s="339">
        <f>'KOTIS-from World'!G53</f>
        <v>34694</v>
      </c>
      <c r="I96" s="339">
        <f>'KOTIS-from World'!H53</f>
        <v>23545</v>
      </c>
      <c r="J96" s="121">
        <f>'KOTIS-from World'!I53</f>
        <v>11460</v>
      </c>
      <c r="K96" s="122">
        <f t="shared" si="128"/>
        <v>-0.51327245699723933</v>
      </c>
      <c r="L96" s="120">
        <v>72</v>
      </c>
      <c r="M96" s="339">
        <f>'KOTIS-from the U.S.'!C53</f>
        <v>49</v>
      </c>
      <c r="N96" s="339">
        <f>'KOTIS-from the U.S.'!D53</f>
        <v>10</v>
      </c>
      <c r="O96" s="339">
        <f>'KOTIS-from the U.S.'!E53</f>
        <v>0</v>
      </c>
      <c r="P96" s="339">
        <f>'KOTIS-from the U.S.'!F53</f>
        <v>118</v>
      </c>
      <c r="Q96" s="339">
        <f>'KOTIS-from the U.S.'!G53</f>
        <v>1353</v>
      </c>
      <c r="R96" s="339">
        <f>'KOTIS-from the U.S.'!H53</f>
        <v>1353</v>
      </c>
      <c r="S96" s="121">
        <f>'KOTIS-from the U.S.'!I53</f>
        <v>0</v>
      </c>
      <c r="T96" s="123">
        <f t="shared" si="129"/>
        <v>-1</v>
      </c>
    </row>
    <row r="97" spans="1:20" ht="13.15" customHeight="1">
      <c r="A97" s="281" t="s">
        <v>610</v>
      </c>
      <c r="B97" s="279" t="s">
        <v>611</v>
      </c>
      <c r="C97" s="120">
        <v>13150</v>
      </c>
      <c r="D97" s="339">
        <f>'KOTIS-from World'!C54</f>
        <v>15402</v>
      </c>
      <c r="E97" s="339">
        <f>'KOTIS-from World'!D54</f>
        <v>17305</v>
      </c>
      <c r="F97" s="339">
        <f>'KOTIS-from World'!E54</f>
        <v>16741</v>
      </c>
      <c r="G97" s="339">
        <f>'KOTIS-from World'!F54</f>
        <v>23873</v>
      </c>
      <c r="H97" s="339">
        <f>'KOTIS-from World'!G54</f>
        <v>14609</v>
      </c>
      <c r="I97" s="339">
        <f>'KOTIS-from World'!H54</f>
        <v>4390</v>
      </c>
      <c r="J97" s="121">
        <f>'KOTIS-from World'!I54</f>
        <v>4490</v>
      </c>
      <c r="K97" s="122">
        <f t="shared" si="128"/>
        <v>2.2779043280182234E-2</v>
      </c>
      <c r="L97" s="120">
        <v>645</v>
      </c>
      <c r="M97" s="339">
        <f>'KOTIS-from the U.S.'!C54</f>
        <v>285</v>
      </c>
      <c r="N97" s="339">
        <f>'KOTIS-from the U.S.'!D54</f>
        <v>204</v>
      </c>
      <c r="O97" s="339">
        <f>'KOTIS-from the U.S.'!E54</f>
        <v>196</v>
      </c>
      <c r="P97" s="339">
        <f>'KOTIS-from the U.S.'!F54</f>
        <v>219</v>
      </c>
      <c r="Q97" s="339">
        <f>'KOTIS-from the U.S.'!G54</f>
        <v>571</v>
      </c>
      <c r="R97" s="339">
        <f>'KOTIS-from the U.S.'!H54</f>
        <v>20</v>
      </c>
      <c r="S97" s="121">
        <f>'KOTIS-from the U.S.'!I54</f>
        <v>24</v>
      </c>
      <c r="T97" s="123">
        <f t="shared" si="129"/>
        <v>0.2</v>
      </c>
    </row>
    <row r="98" spans="1:20" ht="13.15" customHeight="1">
      <c r="A98" s="281" t="s">
        <v>612</v>
      </c>
      <c r="B98" s="279" t="s">
        <v>613</v>
      </c>
      <c r="C98" s="120">
        <v>17285</v>
      </c>
      <c r="D98" s="339">
        <f>'KOTIS-from World'!C55</f>
        <v>13847</v>
      </c>
      <c r="E98" s="339">
        <f>'KOTIS-from World'!D55</f>
        <v>17359</v>
      </c>
      <c r="F98" s="339">
        <f>'KOTIS-from World'!E55</f>
        <v>13712</v>
      </c>
      <c r="G98" s="339">
        <f>'KOTIS-from World'!F55</f>
        <v>16455</v>
      </c>
      <c r="H98" s="339">
        <f>'KOTIS-from World'!G55</f>
        <v>18537</v>
      </c>
      <c r="I98" s="339">
        <f>'KOTIS-from World'!H55</f>
        <v>3606</v>
      </c>
      <c r="J98" s="121">
        <f>'KOTIS-from World'!I55</f>
        <v>5196</v>
      </c>
      <c r="K98" s="122">
        <f t="shared" si="128"/>
        <v>0.44093178036605657</v>
      </c>
      <c r="L98" s="120">
        <v>3666</v>
      </c>
      <c r="M98" s="339">
        <f>'KOTIS-from the U.S.'!C55</f>
        <v>3574</v>
      </c>
      <c r="N98" s="339">
        <f>'KOTIS-from the U.S.'!D55</f>
        <v>4442</v>
      </c>
      <c r="O98" s="339">
        <f>'KOTIS-from the U.S.'!E55</f>
        <v>3373</v>
      </c>
      <c r="P98" s="339">
        <f>'KOTIS-from the U.S.'!F55</f>
        <v>4520</v>
      </c>
      <c r="Q98" s="339">
        <f>'KOTIS-from the U.S.'!G55</f>
        <v>5250</v>
      </c>
      <c r="R98" s="339">
        <f>'KOTIS-from the U.S.'!H55</f>
        <v>929</v>
      </c>
      <c r="S98" s="121">
        <f>'KOTIS-from the U.S.'!I55</f>
        <v>1360</v>
      </c>
      <c r="T98" s="123">
        <f t="shared" si="129"/>
        <v>0.46393972012917117</v>
      </c>
    </row>
    <row r="99" spans="1:20" ht="13.15" customHeight="1">
      <c r="A99" s="281" t="s">
        <v>614</v>
      </c>
      <c r="B99" s="279" t="s">
        <v>615</v>
      </c>
      <c r="C99" s="120">
        <v>83857</v>
      </c>
      <c r="D99" s="339">
        <f>'KOTIS-from World'!C56</f>
        <v>83723</v>
      </c>
      <c r="E99" s="339">
        <f>'KOTIS-from World'!D56</f>
        <v>89586</v>
      </c>
      <c r="F99" s="339">
        <f>'KOTIS-from World'!E56</f>
        <v>85803</v>
      </c>
      <c r="G99" s="339">
        <f>'KOTIS-from World'!F56</f>
        <v>78814</v>
      </c>
      <c r="H99" s="339">
        <f>'KOTIS-from World'!G56</f>
        <v>90316</v>
      </c>
      <c r="I99" s="339">
        <f>'KOTIS-from World'!H56</f>
        <v>32324</v>
      </c>
      <c r="J99" s="121">
        <f>'KOTIS-from World'!I56</f>
        <v>33435</v>
      </c>
      <c r="K99" s="122">
        <f t="shared" si="128"/>
        <v>3.4370746194777875E-2</v>
      </c>
      <c r="L99" s="120">
        <v>2</v>
      </c>
      <c r="M99" s="339">
        <f>'KOTIS-from the U.S.'!C56</f>
        <v>18</v>
      </c>
      <c r="N99" s="339">
        <f>'KOTIS-from the U.S.'!D56</f>
        <v>0</v>
      </c>
      <c r="O99" s="339">
        <f>'KOTIS-from the U.S.'!E56</f>
        <v>0</v>
      </c>
      <c r="P99" s="339">
        <f>'KOTIS-from the U.S.'!F56</f>
        <v>0</v>
      </c>
      <c r="Q99" s="339">
        <f>'KOTIS-from the U.S.'!G56</f>
        <v>1</v>
      </c>
      <c r="R99" s="339">
        <f>'KOTIS-from the U.S.'!H56</f>
        <v>0</v>
      </c>
      <c r="S99" s="121">
        <f>'KOTIS-from the U.S.'!I56</f>
        <v>2</v>
      </c>
      <c r="T99" s="123" t="str">
        <f t="shared" si="129"/>
        <v xml:space="preserve">n/a </v>
      </c>
    </row>
    <row r="100" spans="1:20" ht="13.15" customHeight="1">
      <c r="A100" s="281" t="s">
        <v>616</v>
      </c>
      <c r="B100" s="279" t="s">
        <v>617</v>
      </c>
      <c r="C100" s="120">
        <v>27</v>
      </c>
      <c r="D100" s="339">
        <f>'KOTIS-from World'!C57</f>
        <v>0</v>
      </c>
      <c r="E100" s="339">
        <f>'KOTIS-from World'!D57</f>
        <v>0</v>
      </c>
      <c r="F100" s="339">
        <f>'KOTIS-from World'!E57</f>
        <v>0</v>
      </c>
      <c r="G100" s="339">
        <f>'KOTIS-from World'!F57</f>
        <v>0</v>
      </c>
      <c r="H100" s="339">
        <f>'KOTIS-from World'!G57</f>
        <v>0</v>
      </c>
      <c r="I100" s="339">
        <f>'KOTIS-from World'!H57</f>
        <v>0</v>
      </c>
      <c r="J100" s="121">
        <f>'KOTIS-from World'!I57</f>
        <v>0</v>
      </c>
      <c r="K100" s="122" t="str">
        <f t="shared" si="128"/>
        <v xml:space="preserve">n/a </v>
      </c>
      <c r="L100" s="120">
        <v>0</v>
      </c>
      <c r="M100" s="339">
        <f>'KOTIS-from the U.S.'!C57</f>
        <v>0</v>
      </c>
      <c r="N100" s="339">
        <f>'KOTIS-from the U.S.'!D57</f>
        <v>0</v>
      </c>
      <c r="O100" s="339">
        <f>'KOTIS-from the U.S.'!E57</f>
        <v>0</v>
      </c>
      <c r="P100" s="339">
        <f>'KOTIS-from the U.S.'!F57</f>
        <v>0</v>
      </c>
      <c r="Q100" s="339">
        <f>'KOTIS-from the U.S.'!G57</f>
        <v>0</v>
      </c>
      <c r="R100" s="339">
        <f>'KOTIS-from the U.S.'!H57</f>
        <v>0</v>
      </c>
      <c r="S100" s="121">
        <f>'KOTIS-from the U.S.'!I57</f>
        <v>0</v>
      </c>
      <c r="T100" s="123" t="str">
        <f t="shared" si="129"/>
        <v xml:space="preserve">n/a </v>
      </c>
    </row>
    <row r="101" spans="1:20" ht="13.15" customHeight="1">
      <c r="A101" s="281" t="s">
        <v>618</v>
      </c>
      <c r="B101" s="279" t="s">
        <v>619</v>
      </c>
      <c r="C101" s="120">
        <v>17</v>
      </c>
      <c r="D101" s="339">
        <f>'KOTIS-from World'!C58</f>
        <v>0</v>
      </c>
      <c r="E101" s="339">
        <f>'KOTIS-from World'!D58</f>
        <v>1</v>
      </c>
      <c r="F101" s="339">
        <f>'KOTIS-from World'!E58</f>
        <v>0</v>
      </c>
      <c r="G101" s="339">
        <f>'KOTIS-from World'!F58</f>
        <v>0</v>
      </c>
      <c r="H101" s="339">
        <f>'KOTIS-from World'!G58</f>
        <v>79</v>
      </c>
      <c r="I101" s="339">
        <f>'KOTIS-from World'!H58</f>
        <v>0</v>
      </c>
      <c r="J101" s="121">
        <f>'KOTIS-from World'!I58</f>
        <v>0</v>
      </c>
      <c r="K101" s="122" t="str">
        <f t="shared" si="128"/>
        <v xml:space="preserve">n/a </v>
      </c>
      <c r="L101" s="120">
        <v>17</v>
      </c>
      <c r="M101" s="339">
        <f>'KOTIS-from the U.S.'!C58</f>
        <v>0</v>
      </c>
      <c r="N101" s="339">
        <f>'KOTIS-from the U.S.'!D58</f>
        <v>0</v>
      </c>
      <c r="O101" s="339">
        <f>'KOTIS-from the U.S.'!E58</f>
        <v>0</v>
      </c>
      <c r="P101" s="339">
        <f>'KOTIS-from the U.S.'!F58</f>
        <v>0</v>
      </c>
      <c r="Q101" s="339">
        <f>'KOTIS-from the U.S.'!G58</f>
        <v>0</v>
      </c>
      <c r="R101" s="339">
        <f>'KOTIS-from the U.S.'!H58</f>
        <v>0</v>
      </c>
      <c r="S101" s="121">
        <f>'KOTIS-from the U.S.'!I58</f>
        <v>0</v>
      </c>
      <c r="T101" s="123" t="str">
        <f t="shared" si="129"/>
        <v xml:space="preserve">n/a </v>
      </c>
    </row>
    <row r="102" spans="1:20" ht="13.15" customHeight="1">
      <c r="A102" s="281" t="s">
        <v>620</v>
      </c>
      <c r="B102" s="279" t="s">
        <v>621</v>
      </c>
      <c r="C102" s="120">
        <v>57570</v>
      </c>
      <c r="D102" s="339">
        <f>'KOTIS-from World'!C59</f>
        <v>56813</v>
      </c>
      <c r="E102" s="339">
        <f>'KOTIS-from World'!D59</f>
        <v>60731</v>
      </c>
      <c r="F102" s="339">
        <f>'KOTIS-from World'!E59</f>
        <v>60188</v>
      </c>
      <c r="G102" s="339">
        <f>'KOTIS-from World'!F59</f>
        <v>54702</v>
      </c>
      <c r="H102" s="339">
        <f>'KOTIS-from World'!G59</f>
        <v>65687</v>
      </c>
      <c r="I102" s="339">
        <f>'KOTIS-from World'!H59</f>
        <v>28095</v>
      </c>
      <c r="J102" s="121">
        <f>'KOTIS-from World'!I59</f>
        <v>27738</v>
      </c>
      <c r="K102" s="122">
        <f t="shared" si="128"/>
        <v>-1.2706887346502936E-2</v>
      </c>
      <c r="L102" s="120">
        <v>181</v>
      </c>
      <c r="M102" s="339">
        <f>'KOTIS-from the U.S.'!C59</f>
        <v>239</v>
      </c>
      <c r="N102" s="339">
        <f>'KOTIS-from the U.S.'!D59</f>
        <v>214</v>
      </c>
      <c r="O102" s="339">
        <f>'KOTIS-from the U.S.'!E59</f>
        <v>154</v>
      </c>
      <c r="P102" s="339">
        <f>'KOTIS-from the U.S.'!F59</f>
        <v>252</v>
      </c>
      <c r="Q102" s="339">
        <f>'KOTIS-from the U.S.'!G59</f>
        <v>8</v>
      </c>
      <c r="R102" s="339">
        <f>'KOTIS-from the U.S.'!H59</f>
        <v>2</v>
      </c>
      <c r="S102" s="121">
        <f>'KOTIS-from the U.S.'!I59</f>
        <v>5</v>
      </c>
      <c r="T102" s="123">
        <f t="shared" si="129"/>
        <v>1.5</v>
      </c>
    </row>
    <row r="103" spans="1:20" ht="13.15" customHeight="1">
      <c r="A103" s="368"/>
      <c r="B103" s="277" t="s">
        <v>622</v>
      </c>
      <c r="C103" s="142">
        <f t="shared" ref="C103:H103" si="130">SUM(C94:C102)</f>
        <v>288220</v>
      </c>
      <c r="D103" s="142">
        <f t="shared" si="130"/>
        <v>247058</v>
      </c>
      <c r="E103" s="142">
        <f t="shared" si="130"/>
        <v>236362</v>
      </c>
      <c r="F103" s="142">
        <f t="shared" si="130"/>
        <v>208007</v>
      </c>
      <c r="G103" s="142">
        <f t="shared" si="130"/>
        <v>207588</v>
      </c>
      <c r="H103" s="142">
        <f t="shared" si="130"/>
        <v>241719</v>
      </c>
      <c r="I103" s="140">
        <f t="shared" ref="I103:J103" si="131">SUM(I94:I102)</f>
        <v>104106</v>
      </c>
      <c r="J103" s="140">
        <f t="shared" si="131"/>
        <v>98564</v>
      </c>
      <c r="K103" s="141">
        <f>(J103-I103)/I103</f>
        <v>-5.3234203600176742E-2</v>
      </c>
      <c r="L103" s="142">
        <f t="shared" ref="L103:S103" si="132">SUM(L94:L102)</f>
        <v>9748</v>
      </c>
      <c r="M103" s="142">
        <f t="shared" si="132"/>
        <v>13856</v>
      </c>
      <c r="N103" s="142">
        <f t="shared" si="132"/>
        <v>16819</v>
      </c>
      <c r="O103" s="142">
        <f t="shared" si="132"/>
        <v>11743</v>
      </c>
      <c r="P103" s="142">
        <f t="shared" si="132"/>
        <v>14388</v>
      </c>
      <c r="Q103" s="142">
        <f t="shared" si="132"/>
        <v>15360</v>
      </c>
      <c r="R103" s="140">
        <f t="shared" si="132"/>
        <v>5664</v>
      </c>
      <c r="S103" s="140">
        <f t="shared" si="132"/>
        <v>8277</v>
      </c>
      <c r="T103" s="143">
        <f>(S103-R103)/R103</f>
        <v>0.46133474576271188</v>
      </c>
    </row>
    <row r="104" spans="1:20" ht="13.15" customHeight="1">
      <c r="A104" s="281"/>
      <c r="B104" s="279"/>
      <c r="C104" s="144"/>
      <c r="D104" s="144"/>
      <c r="E104" s="144"/>
      <c r="F104" s="144"/>
      <c r="G104" s="144"/>
      <c r="H104" s="144"/>
      <c r="I104" s="147"/>
      <c r="J104" s="147"/>
      <c r="K104" s="145"/>
      <c r="L104" s="144"/>
      <c r="M104" s="144"/>
      <c r="N104" s="144"/>
      <c r="O104" s="144"/>
      <c r="P104" s="144"/>
      <c r="Q104" s="144"/>
      <c r="R104" s="147"/>
      <c r="S104" s="147"/>
      <c r="T104" s="146"/>
    </row>
    <row r="105" spans="1:20" ht="13.15" customHeight="1">
      <c r="A105" s="281" t="s">
        <v>623</v>
      </c>
      <c r="B105" s="279" t="s">
        <v>624</v>
      </c>
      <c r="C105" s="120">
        <v>220909</v>
      </c>
      <c r="D105" s="339">
        <f>'KOTIS-from World'!C60</f>
        <v>241108</v>
      </c>
      <c r="E105" s="339">
        <f>'KOTIS-from World'!D60</f>
        <v>253352</v>
      </c>
      <c r="F105" s="339">
        <f>'KOTIS-from World'!E60</f>
        <v>248511</v>
      </c>
      <c r="G105" s="339">
        <f>'KOTIS-from World'!F60</f>
        <v>266248</v>
      </c>
      <c r="H105" s="339">
        <f>'KOTIS-from World'!G60</f>
        <v>294621</v>
      </c>
      <c r="I105" s="339">
        <f>'KOTIS-from World'!H60</f>
        <v>98136</v>
      </c>
      <c r="J105" s="121">
        <f>'KOTIS-from World'!I60</f>
        <v>96852</v>
      </c>
      <c r="K105" s="122">
        <f>IF(I105&gt;0, (J105-I105)/I105, "n/a ")</f>
        <v>-1.3083883590119834E-2</v>
      </c>
      <c r="L105" s="120">
        <v>4443</v>
      </c>
      <c r="M105" s="339">
        <f>'KOTIS-from the U.S.'!C60</f>
        <v>5082</v>
      </c>
      <c r="N105" s="339">
        <f>'KOTIS-from the U.S.'!D60</f>
        <v>4923</v>
      </c>
      <c r="O105" s="339">
        <f>'KOTIS-from the U.S.'!E60</f>
        <v>5698</v>
      </c>
      <c r="P105" s="339">
        <f>'KOTIS-from the U.S.'!F60</f>
        <v>5855</v>
      </c>
      <c r="Q105" s="339">
        <f>'KOTIS-from the U.S.'!G60</f>
        <v>5901</v>
      </c>
      <c r="R105" s="339">
        <f>'KOTIS-from the U.S.'!H60</f>
        <v>2130</v>
      </c>
      <c r="S105" s="121">
        <f>'KOTIS-from the U.S.'!I60</f>
        <v>2142</v>
      </c>
      <c r="T105" s="123">
        <f>IF(R105&gt;0, (S105-R105)/R105, "n/a ")</f>
        <v>5.6338028169014088E-3</v>
      </c>
    </row>
    <row r="106" spans="1:20" ht="13.15" customHeight="1">
      <c r="A106" s="281" t="s">
        <v>625</v>
      </c>
      <c r="B106" s="279" t="s">
        <v>626</v>
      </c>
      <c r="C106" s="120">
        <v>20547</v>
      </c>
      <c r="D106" s="339">
        <f>'KOTIS-from World'!C61</f>
        <v>27483</v>
      </c>
      <c r="E106" s="339">
        <f>'KOTIS-from World'!D61</f>
        <v>27968</v>
      </c>
      <c r="F106" s="339">
        <f>'KOTIS-from World'!E61</f>
        <v>25193</v>
      </c>
      <c r="G106" s="339">
        <f>'KOTIS-from World'!F61</f>
        <v>20633</v>
      </c>
      <c r="H106" s="339">
        <f>'KOTIS-from World'!G61</f>
        <v>20253</v>
      </c>
      <c r="I106" s="339">
        <f>'KOTIS-from World'!H61</f>
        <v>5809</v>
      </c>
      <c r="J106" s="121">
        <f>'KOTIS-from World'!I61</f>
        <v>7539</v>
      </c>
      <c r="K106" s="122">
        <f>IF(I106&gt;0, (J106-I106)/I106, "n/a ")</f>
        <v>0.29781373730418315</v>
      </c>
      <c r="L106" s="120">
        <v>1</v>
      </c>
      <c r="M106" s="339">
        <f>'KOTIS-from the U.S.'!C61</f>
        <v>0</v>
      </c>
      <c r="N106" s="339">
        <f>'KOTIS-from the U.S.'!D61</f>
        <v>0</v>
      </c>
      <c r="O106" s="339">
        <f>'KOTIS-from the U.S.'!E61</f>
        <v>1</v>
      </c>
      <c r="P106" s="339">
        <f>'KOTIS-from the U.S.'!F61</f>
        <v>1</v>
      </c>
      <c r="Q106" s="339">
        <f>'KOTIS-from the U.S.'!G61</f>
        <v>0</v>
      </c>
      <c r="R106" s="339">
        <f>'KOTIS-from the U.S.'!H61</f>
        <v>0</v>
      </c>
      <c r="S106" s="121">
        <f>'KOTIS-from the U.S.'!I61</f>
        <v>0</v>
      </c>
      <c r="T106" s="123" t="str">
        <f>IF(R106&gt;0, (S106-R106)/R106, "n/a ")</f>
        <v xml:space="preserve">n/a </v>
      </c>
    </row>
    <row r="107" spans="1:20" ht="13.15" customHeight="1">
      <c r="A107" s="281" t="s">
        <v>627</v>
      </c>
      <c r="B107" s="279" t="s">
        <v>628</v>
      </c>
      <c r="C107" s="120">
        <v>74921</v>
      </c>
      <c r="D107" s="339">
        <f>'KOTIS-from World'!C62</f>
        <v>71276</v>
      </c>
      <c r="E107" s="339">
        <f>'KOTIS-from World'!D62</f>
        <v>80173</v>
      </c>
      <c r="F107" s="339">
        <f>'KOTIS-from World'!E62</f>
        <v>74084</v>
      </c>
      <c r="G107" s="339">
        <f>'KOTIS-from World'!F62</f>
        <v>81961</v>
      </c>
      <c r="H107" s="339">
        <f>'KOTIS-from World'!G62</f>
        <v>89705</v>
      </c>
      <c r="I107" s="339">
        <f>'KOTIS-from World'!H62</f>
        <v>26271</v>
      </c>
      <c r="J107" s="121">
        <f>'KOTIS-from World'!I62</f>
        <v>28248</v>
      </c>
      <c r="K107" s="122">
        <f>IF(I107&gt;0, (J107-I107)/I107, "n/a ")</f>
        <v>7.5254082448327056E-2</v>
      </c>
      <c r="L107" s="120">
        <v>2061</v>
      </c>
      <c r="M107" s="339">
        <f>'KOTIS-from the U.S.'!C62</f>
        <v>1779</v>
      </c>
      <c r="N107" s="339">
        <f>'KOTIS-from the U.S.'!D62</f>
        <v>1986</v>
      </c>
      <c r="O107" s="339">
        <f>'KOTIS-from the U.S.'!E62</f>
        <v>2555</v>
      </c>
      <c r="P107" s="339">
        <f>'KOTIS-from the U.S.'!F62</f>
        <v>2737</v>
      </c>
      <c r="Q107" s="339">
        <f>'KOTIS-from the U.S.'!G62</f>
        <v>3599</v>
      </c>
      <c r="R107" s="339">
        <f>'KOTIS-from the U.S.'!H62</f>
        <v>1291</v>
      </c>
      <c r="S107" s="121">
        <f>'KOTIS-from the U.S.'!I62</f>
        <v>1464</v>
      </c>
      <c r="T107" s="123">
        <f>IF(R107&gt;0, (S107-R107)/R107, "n/a ")</f>
        <v>0.13400464756003097</v>
      </c>
    </row>
    <row r="108" spans="1:20" ht="13.15" customHeight="1">
      <c r="A108" s="281" t="s">
        <v>629</v>
      </c>
      <c r="B108" s="279" t="s">
        <v>630</v>
      </c>
      <c r="C108" s="120">
        <v>61045</v>
      </c>
      <c r="D108" s="339">
        <f>'KOTIS-from World'!C63</f>
        <v>51415</v>
      </c>
      <c r="E108" s="339">
        <f>'KOTIS-from World'!D63</f>
        <v>51812</v>
      </c>
      <c r="F108" s="339">
        <f>'KOTIS-from World'!E63</f>
        <v>52496</v>
      </c>
      <c r="G108" s="339">
        <f>'KOTIS-from World'!F63</f>
        <v>63726</v>
      </c>
      <c r="H108" s="339">
        <f>'KOTIS-from World'!G63</f>
        <v>104026</v>
      </c>
      <c r="I108" s="339">
        <f>'KOTIS-from World'!H63</f>
        <v>31167</v>
      </c>
      <c r="J108" s="121">
        <f>'KOTIS-from World'!I63</f>
        <v>32751</v>
      </c>
      <c r="K108" s="122">
        <f>IF(I108&gt;0, (J108-I108)/I108, "n/a ")</f>
        <v>5.0822985850418709E-2</v>
      </c>
      <c r="L108" s="120">
        <v>7292</v>
      </c>
      <c r="M108" s="339">
        <f>'KOTIS-from the U.S.'!C63</f>
        <v>6881</v>
      </c>
      <c r="N108" s="339">
        <f>'KOTIS-from the U.S.'!D63</f>
        <v>7695</v>
      </c>
      <c r="O108" s="339">
        <f>'KOTIS-from the U.S.'!E63</f>
        <v>6312</v>
      </c>
      <c r="P108" s="339">
        <f>'KOTIS-from the U.S.'!F63</f>
        <v>6429</v>
      </c>
      <c r="Q108" s="339">
        <f>'KOTIS-from the U.S.'!G63</f>
        <v>11488</v>
      </c>
      <c r="R108" s="339">
        <f>'KOTIS-from the U.S.'!H63</f>
        <v>5385</v>
      </c>
      <c r="S108" s="121">
        <f>'KOTIS-from the U.S.'!I63</f>
        <v>4016</v>
      </c>
      <c r="T108" s="123">
        <f>IF(R108&gt;0, (S108-R108)/R108, "n/a ")</f>
        <v>-0.25422469823584032</v>
      </c>
    </row>
    <row r="109" spans="1:20" ht="13.15" customHeight="1">
      <c r="A109" s="281" t="s">
        <v>631</v>
      </c>
      <c r="B109" s="279" t="s">
        <v>0</v>
      </c>
      <c r="C109" s="120">
        <v>50738</v>
      </c>
      <c r="D109" s="339">
        <f>'KOTIS-from World'!C64</f>
        <v>45232</v>
      </c>
      <c r="E109" s="339">
        <f>'KOTIS-from World'!D64</f>
        <v>49973</v>
      </c>
      <c r="F109" s="339">
        <f>'KOTIS-from World'!E64</f>
        <v>45824</v>
      </c>
      <c r="G109" s="339">
        <f>'KOTIS-from World'!F64</f>
        <v>52404</v>
      </c>
      <c r="H109" s="339">
        <f>'KOTIS-from World'!G64</f>
        <v>66977</v>
      </c>
      <c r="I109" s="339">
        <f>'KOTIS-from World'!H64</f>
        <v>13815</v>
      </c>
      <c r="J109" s="121">
        <f>'KOTIS-from World'!I64</f>
        <v>30079</v>
      </c>
      <c r="K109" s="122">
        <f>IF(I109&gt;0, (J109-I109)/I109, "n/a ")</f>
        <v>1.1772710821570755</v>
      </c>
      <c r="L109" s="120">
        <v>9</v>
      </c>
      <c r="M109" s="339">
        <f>'KOTIS-from the U.S.'!C64</f>
        <v>2</v>
      </c>
      <c r="N109" s="339">
        <f>'KOTIS-from the U.S.'!D64</f>
        <v>2</v>
      </c>
      <c r="O109" s="339">
        <f>'KOTIS-from the U.S.'!E64</f>
        <v>3</v>
      </c>
      <c r="P109" s="339">
        <f>'KOTIS-from the U.S.'!F64</f>
        <v>5</v>
      </c>
      <c r="Q109" s="339">
        <f>'KOTIS-from the U.S.'!G64</f>
        <v>2</v>
      </c>
      <c r="R109" s="339">
        <f>'KOTIS-from the U.S.'!H64</f>
        <v>1</v>
      </c>
      <c r="S109" s="121">
        <f>'KOTIS-from the U.S.'!I64</f>
        <v>0</v>
      </c>
      <c r="T109" s="123">
        <f>IF(R109&gt;0, (S109-R109)/R109, "n/a ")</f>
        <v>-1</v>
      </c>
    </row>
    <row r="110" spans="1:20" ht="13.15" customHeight="1">
      <c r="A110" s="276"/>
      <c r="B110" s="277" t="s">
        <v>1</v>
      </c>
      <c r="C110" s="142">
        <f t="shared" ref="C110:H110" si="133">SUM(C105:C109)</f>
        <v>428160</v>
      </c>
      <c r="D110" s="142">
        <f t="shared" si="133"/>
        <v>436514</v>
      </c>
      <c r="E110" s="142">
        <f t="shared" si="133"/>
        <v>463278</v>
      </c>
      <c r="F110" s="142">
        <f t="shared" si="133"/>
        <v>446108</v>
      </c>
      <c r="G110" s="142">
        <f t="shared" si="133"/>
        <v>484972</v>
      </c>
      <c r="H110" s="142">
        <f t="shared" si="133"/>
        <v>575582</v>
      </c>
      <c r="I110" s="140">
        <f t="shared" ref="I110:J110" si="134">SUM(I105:I109)</f>
        <v>175198</v>
      </c>
      <c r="J110" s="140">
        <f t="shared" si="134"/>
        <v>195469</v>
      </c>
      <c r="K110" s="141">
        <f>(J110-I110)/I110</f>
        <v>0.11570337560931061</v>
      </c>
      <c r="L110" s="142">
        <f t="shared" ref="L110:S110" si="135">SUM(L105:L109)</f>
        <v>13806</v>
      </c>
      <c r="M110" s="142">
        <f t="shared" si="135"/>
        <v>13744</v>
      </c>
      <c r="N110" s="142">
        <f t="shared" si="135"/>
        <v>14606</v>
      </c>
      <c r="O110" s="142">
        <f t="shared" si="135"/>
        <v>14569</v>
      </c>
      <c r="P110" s="142">
        <f t="shared" si="135"/>
        <v>15027</v>
      </c>
      <c r="Q110" s="142">
        <f t="shared" si="135"/>
        <v>20990</v>
      </c>
      <c r="R110" s="140">
        <f t="shared" si="135"/>
        <v>8807</v>
      </c>
      <c r="S110" s="140">
        <f t="shared" si="135"/>
        <v>7622</v>
      </c>
      <c r="T110" s="143">
        <f>(S110-R110)/R110</f>
        <v>-0.134552060860679</v>
      </c>
    </row>
    <row r="111" spans="1:20" s="48" customFormat="1" ht="13.15" customHeight="1">
      <c r="A111" s="271"/>
      <c r="B111" s="272" t="s">
        <v>2</v>
      </c>
      <c r="C111" s="437">
        <f t="shared" ref="C111:H111" si="136">C103+C110</f>
        <v>716380</v>
      </c>
      <c r="D111" s="437">
        <f t="shared" si="136"/>
        <v>683572</v>
      </c>
      <c r="E111" s="437">
        <f t="shared" si="136"/>
        <v>699640</v>
      </c>
      <c r="F111" s="437">
        <f t="shared" si="136"/>
        <v>654115</v>
      </c>
      <c r="G111" s="437">
        <f t="shared" si="136"/>
        <v>692560</v>
      </c>
      <c r="H111" s="437">
        <f t="shared" si="136"/>
        <v>817301</v>
      </c>
      <c r="I111" s="124">
        <f t="shared" ref="I111:J111" si="137">I103+I110</f>
        <v>279304</v>
      </c>
      <c r="J111" s="124">
        <f t="shared" si="137"/>
        <v>294033</v>
      </c>
      <c r="K111" s="125">
        <f>(J111-I111)/I111</f>
        <v>5.2734654713144098E-2</v>
      </c>
      <c r="L111" s="437">
        <f t="shared" ref="L111:S111" si="138">L103+L110</f>
        <v>23554</v>
      </c>
      <c r="M111" s="437">
        <f t="shared" si="138"/>
        <v>27600</v>
      </c>
      <c r="N111" s="437">
        <f t="shared" si="138"/>
        <v>31425</v>
      </c>
      <c r="O111" s="437">
        <f t="shared" si="138"/>
        <v>26312</v>
      </c>
      <c r="P111" s="437">
        <f t="shared" si="138"/>
        <v>29415</v>
      </c>
      <c r="Q111" s="437">
        <f t="shared" si="138"/>
        <v>36350</v>
      </c>
      <c r="R111" s="124">
        <f t="shared" si="138"/>
        <v>14471</v>
      </c>
      <c r="S111" s="124">
        <f t="shared" si="138"/>
        <v>15899</v>
      </c>
      <c r="T111" s="126">
        <f>(S111-R111)/R111</f>
        <v>9.8680118858406468E-2</v>
      </c>
    </row>
    <row r="112" spans="1:20" s="48" customFormat="1" ht="13.15" customHeight="1">
      <c r="A112" s="269"/>
      <c r="B112" s="273" t="s">
        <v>498</v>
      </c>
      <c r="C112" s="475"/>
      <c r="D112" s="475">
        <f>(D111-C111)/C111</f>
        <v>-4.5796923420531002E-2</v>
      </c>
      <c r="E112" s="475">
        <f t="shared" ref="E112:H112" si="139">(E111-D111)/D111</f>
        <v>2.350593646316701E-2</v>
      </c>
      <c r="F112" s="475">
        <f t="shared" si="139"/>
        <v>-6.5069178434623523E-2</v>
      </c>
      <c r="G112" s="475">
        <f t="shared" si="139"/>
        <v>5.8774068779954593E-2</v>
      </c>
      <c r="H112" s="475">
        <f t="shared" si="139"/>
        <v>0.18011580224096108</v>
      </c>
      <c r="I112" s="128"/>
      <c r="J112" s="128"/>
      <c r="K112" s="129"/>
      <c r="L112" s="407"/>
      <c r="M112" s="475">
        <f t="shared" ref="M112" si="140">(M111-L111)/L111</f>
        <v>0.17177549460813449</v>
      </c>
      <c r="N112" s="475">
        <f t="shared" ref="N112" si="141">(N111-M111)/M111</f>
        <v>0.13858695652173914</v>
      </c>
      <c r="O112" s="475">
        <f t="shared" ref="O112" si="142">(O111-N111)/N111</f>
        <v>-0.16270485282418456</v>
      </c>
      <c r="P112" s="475">
        <f t="shared" ref="P112" si="143">(P111-O111)/O111</f>
        <v>0.11793098206141685</v>
      </c>
      <c r="Q112" s="475">
        <f t="shared" ref="Q112" si="144">(Q111-P111)/P111</f>
        <v>0.23576406595274521</v>
      </c>
      <c r="R112" s="131"/>
      <c r="S112" s="132"/>
      <c r="T112" s="133"/>
    </row>
    <row r="113" spans="1:20" s="47" customFormat="1" ht="13.15" customHeight="1">
      <c r="A113" s="274"/>
      <c r="B113" s="275" t="s">
        <v>499</v>
      </c>
      <c r="C113" s="134"/>
      <c r="D113" s="135"/>
      <c r="E113" s="135"/>
      <c r="F113" s="135"/>
      <c r="G113" s="135"/>
      <c r="H113" s="135"/>
      <c r="I113" s="136"/>
      <c r="J113" s="136"/>
      <c r="K113" s="137"/>
      <c r="L113" s="477">
        <f t="shared" ref="L113" si="145">L111/C111</f>
        <v>3.287919819090427E-2</v>
      </c>
      <c r="M113" s="477">
        <f t="shared" ref="M113" si="146">M111/D111</f>
        <v>4.0376141796328695E-2</v>
      </c>
      <c r="N113" s="477">
        <f t="shared" ref="N113" si="147">N111/E111</f>
        <v>4.4915956777771424E-2</v>
      </c>
      <c r="O113" s="477">
        <f t="shared" ref="O113" si="148">O111/F111</f>
        <v>4.0225342638526868E-2</v>
      </c>
      <c r="P113" s="477">
        <f t="shared" ref="P113" si="149">P111/G111</f>
        <v>4.2472854337530321E-2</v>
      </c>
      <c r="Q113" s="477">
        <f t="shared" ref="Q113" si="150">Q111/H111</f>
        <v>4.4475658294802038E-2</v>
      </c>
      <c r="R113" s="139">
        <f t="shared" ref="R113" si="151">R111/I111</f>
        <v>5.1810930026064787E-2</v>
      </c>
      <c r="S113" s="139">
        <f t="shared" ref="S113" si="152">S111/J111</f>
        <v>5.4072161968214454E-2</v>
      </c>
      <c r="T113" s="137"/>
    </row>
    <row r="114" spans="1:20" ht="13.15" customHeight="1">
      <c r="A114" s="278"/>
      <c r="B114" s="279"/>
      <c r="C114" s="144"/>
      <c r="D114" s="144"/>
      <c r="E114" s="144"/>
      <c r="F114" s="144"/>
      <c r="G114" s="144"/>
      <c r="H114" s="144"/>
      <c r="I114" s="147"/>
      <c r="J114" s="147"/>
      <c r="K114" s="145"/>
      <c r="L114" s="144"/>
      <c r="M114" s="144"/>
      <c r="N114" s="144"/>
      <c r="O114" s="144"/>
      <c r="P114" s="144"/>
      <c r="Q114" s="144"/>
      <c r="R114" s="147"/>
      <c r="S114" s="147"/>
      <c r="T114" s="146"/>
    </row>
    <row r="115" spans="1:20" ht="13.15" customHeight="1">
      <c r="A115" s="278" t="s">
        <v>3</v>
      </c>
      <c r="B115" s="279"/>
      <c r="C115" s="144"/>
      <c r="D115" s="144"/>
      <c r="E115" s="144"/>
      <c r="F115" s="144"/>
      <c r="G115" s="144"/>
      <c r="H115" s="144"/>
      <c r="I115" s="147"/>
      <c r="J115" s="147"/>
      <c r="K115" s="145"/>
      <c r="L115" s="144"/>
      <c r="M115" s="144"/>
      <c r="N115" s="144"/>
      <c r="O115" s="144"/>
      <c r="P115" s="144"/>
      <c r="Q115" s="144"/>
      <c r="R115" s="147"/>
      <c r="S115" s="147"/>
      <c r="T115" s="146"/>
    </row>
    <row r="116" spans="1:20" ht="13.15" customHeight="1">
      <c r="A116" s="281" t="s">
        <v>4</v>
      </c>
      <c r="B116" s="279" t="s">
        <v>5</v>
      </c>
      <c r="C116" s="120">
        <v>43732</v>
      </c>
      <c r="D116" s="339">
        <f>'KOTIS-from World'!C65</f>
        <v>81465</v>
      </c>
      <c r="E116" s="339">
        <f>'KOTIS-from World'!D65</f>
        <v>122675</v>
      </c>
      <c r="F116" s="339">
        <f>'KOTIS-from World'!E65</f>
        <v>49754</v>
      </c>
      <c r="G116" s="339">
        <f>'KOTIS-from World'!F65</f>
        <v>43081</v>
      </c>
      <c r="H116" s="339">
        <f>'KOTIS-from World'!G65</f>
        <v>59533</v>
      </c>
      <c r="I116" s="339">
        <f>'KOTIS-from World'!H65</f>
        <v>14850</v>
      </c>
      <c r="J116" s="121">
        <f>'KOTIS-from World'!I65</f>
        <v>14759</v>
      </c>
      <c r="K116" s="122">
        <f>IF(I116&gt;0, (J116-I116)/I116, "n/a ")</f>
        <v>-6.1279461279461281E-3</v>
      </c>
      <c r="L116" s="120">
        <v>232</v>
      </c>
      <c r="M116" s="339">
        <f>'KOTIS-from the U.S.'!C65</f>
        <v>1591</v>
      </c>
      <c r="N116" s="339">
        <f>'KOTIS-from the U.S.'!D65</f>
        <v>1499</v>
      </c>
      <c r="O116" s="339">
        <f>'KOTIS-from the U.S.'!E65</f>
        <v>388</v>
      </c>
      <c r="P116" s="339">
        <f>'KOTIS-from the U.S.'!F65</f>
        <v>342</v>
      </c>
      <c r="Q116" s="339">
        <f>'KOTIS-from the U.S.'!G65</f>
        <v>369</v>
      </c>
      <c r="R116" s="339">
        <f>'KOTIS-from the U.S.'!H65</f>
        <v>143</v>
      </c>
      <c r="S116" s="121">
        <f>'KOTIS-from the U.S.'!I65</f>
        <v>87</v>
      </c>
      <c r="T116" s="123">
        <f>IF(R116&gt;0, (S116-R116)/R116, "n/a ")</f>
        <v>-0.39160839160839161</v>
      </c>
    </row>
    <row r="117" spans="1:20" ht="13.15" customHeight="1">
      <c r="A117" s="281" t="s">
        <v>6</v>
      </c>
      <c r="B117" s="279" t="s">
        <v>7</v>
      </c>
      <c r="C117" s="120">
        <v>301242</v>
      </c>
      <c r="D117" s="339">
        <f>'KOTIS-from World'!C66</f>
        <v>324306</v>
      </c>
      <c r="E117" s="339">
        <f>'KOTIS-from World'!D66</f>
        <v>315841</v>
      </c>
      <c r="F117" s="339">
        <f>'KOTIS-from World'!E66</f>
        <v>304069</v>
      </c>
      <c r="G117" s="339">
        <f>'KOTIS-from World'!F66</f>
        <v>295028</v>
      </c>
      <c r="H117" s="339">
        <f>'KOTIS-from World'!G66</f>
        <v>342107</v>
      </c>
      <c r="I117" s="339">
        <f>'KOTIS-from World'!H66</f>
        <v>128041</v>
      </c>
      <c r="J117" s="121">
        <f>'KOTIS-from World'!I66</f>
        <v>125987</v>
      </c>
      <c r="K117" s="122">
        <f>IF(I117&gt;0, (J117-I117)/I117, "n/a ")</f>
        <v>-1.6041736631235308E-2</v>
      </c>
      <c r="L117" s="120">
        <v>271049</v>
      </c>
      <c r="M117" s="339">
        <f>'KOTIS-from the U.S.'!C66</f>
        <v>297296</v>
      </c>
      <c r="N117" s="339">
        <f>'KOTIS-from the U.S.'!D66</f>
        <v>287381</v>
      </c>
      <c r="O117" s="339">
        <f>'KOTIS-from the U.S.'!E66</f>
        <v>277572</v>
      </c>
      <c r="P117" s="339">
        <f>'KOTIS-from the U.S.'!F66</f>
        <v>270151</v>
      </c>
      <c r="Q117" s="339">
        <f>'KOTIS-from the U.S.'!G66</f>
        <v>307070</v>
      </c>
      <c r="R117" s="339">
        <f>'KOTIS-from the U.S.'!H66</f>
        <v>115343</v>
      </c>
      <c r="S117" s="121">
        <f>'KOTIS-from the U.S.'!I66</f>
        <v>116728</v>
      </c>
      <c r="T117" s="123">
        <f>IF(R117&gt;0, (S117-R117)/R117, "n/a ")</f>
        <v>1.2007664097517839E-2</v>
      </c>
    </row>
    <row r="118" spans="1:20" ht="13.15" customHeight="1">
      <c r="A118" s="368"/>
      <c r="B118" s="277" t="s">
        <v>8</v>
      </c>
      <c r="C118" s="142">
        <f t="shared" ref="C118:H118" si="153">C116+C117</f>
        <v>344974</v>
      </c>
      <c r="D118" s="142">
        <f t="shared" si="153"/>
        <v>405771</v>
      </c>
      <c r="E118" s="142">
        <f t="shared" si="153"/>
        <v>438516</v>
      </c>
      <c r="F118" s="142">
        <f t="shared" si="153"/>
        <v>353823</v>
      </c>
      <c r="G118" s="142">
        <f t="shared" si="153"/>
        <v>338109</v>
      </c>
      <c r="H118" s="142">
        <f t="shared" si="153"/>
        <v>401640</v>
      </c>
      <c r="I118" s="140">
        <f t="shared" ref="I118:J118" si="154">I116+I117</f>
        <v>142891</v>
      </c>
      <c r="J118" s="140">
        <f t="shared" si="154"/>
        <v>140746</v>
      </c>
      <c r="K118" s="141">
        <f>(J118-I118)/I118</f>
        <v>-1.5011442288177702E-2</v>
      </c>
      <c r="L118" s="142">
        <f t="shared" ref="L118:S118" si="155">L116+L117</f>
        <v>271281</v>
      </c>
      <c r="M118" s="142">
        <f t="shared" si="155"/>
        <v>298887</v>
      </c>
      <c r="N118" s="142">
        <f t="shared" si="155"/>
        <v>288880</v>
      </c>
      <c r="O118" s="142">
        <f t="shared" si="155"/>
        <v>277960</v>
      </c>
      <c r="P118" s="142">
        <f t="shared" si="155"/>
        <v>270493</v>
      </c>
      <c r="Q118" s="142">
        <f t="shared" si="155"/>
        <v>307439</v>
      </c>
      <c r="R118" s="140">
        <f t="shared" si="155"/>
        <v>115486</v>
      </c>
      <c r="S118" s="142">
        <f t="shared" si="155"/>
        <v>116815</v>
      </c>
      <c r="T118" s="143">
        <f>(S118-R118)/R118</f>
        <v>1.1507888402057392E-2</v>
      </c>
    </row>
    <row r="119" spans="1:20" ht="13.15" customHeight="1">
      <c r="A119" s="281"/>
      <c r="B119" s="279"/>
      <c r="C119" s="144"/>
      <c r="D119" s="144"/>
      <c r="E119" s="144"/>
      <c r="F119" s="144"/>
      <c r="G119" s="144"/>
      <c r="H119" s="144"/>
      <c r="I119" s="147"/>
      <c r="J119" s="147"/>
      <c r="K119" s="145"/>
      <c r="L119" s="144"/>
      <c r="M119" s="144"/>
      <c r="N119" s="144"/>
      <c r="O119" s="144"/>
      <c r="P119" s="144"/>
      <c r="Q119" s="144"/>
      <c r="R119" s="147"/>
      <c r="S119" s="147"/>
      <c r="T119" s="146"/>
    </row>
    <row r="120" spans="1:20" ht="13.15" customHeight="1">
      <c r="A120" s="281" t="s">
        <v>9</v>
      </c>
      <c r="B120" s="279" t="s">
        <v>533</v>
      </c>
      <c r="C120" s="120">
        <v>328366</v>
      </c>
      <c r="D120" s="339">
        <f>'KOTIS-from World'!C67</f>
        <v>365146</v>
      </c>
      <c r="E120" s="339">
        <f>'KOTIS-from World'!D67</f>
        <v>360222</v>
      </c>
      <c r="F120" s="339">
        <f>'KOTIS-from World'!E67</f>
        <v>301548</v>
      </c>
      <c r="G120" s="339">
        <f>'KOTIS-from World'!F67</f>
        <v>275864</v>
      </c>
      <c r="H120" s="339">
        <f>'KOTIS-from World'!G67</f>
        <v>290160</v>
      </c>
      <c r="I120" s="339">
        <f>'KOTIS-from World'!H67</f>
        <v>101184</v>
      </c>
      <c r="J120" s="121">
        <f>'KOTIS-from World'!I67</f>
        <v>93760</v>
      </c>
      <c r="K120" s="122">
        <f t="shared" ref="K120:K127" si="156">IF(I120&gt;0, (J120-I120)/I120, "n/a ")</f>
        <v>-7.3371283997469949E-2</v>
      </c>
      <c r="L120" s="120">
        <v>3</v>
      </c>
      <c r="M120" s="339">
        <f>'KOTIS-from the U.S.'!C67</f>
        <v>5</v>
      </c>
      <c r="N120" s="339">
        <f>'KOTIS-from the U.S.'!D67</f>
        <v>40</v>
      </c>
      <c r="O120" s="339">
        <f>'KOTIS-from the U.S.'!E67</f>
        <v>17</v>
      </c>
      <c r="P120" s="339">
        <f>'KOTIS-from the U.S.'!F67</f>
        <v>9</v>
      </c>
      <c r="Q120" s="339">
        <f>'KOTIS-from the U.S.'!G67</f>
        <v>27</v>
      </c>
      <c r="R120" s="339">
        <f>'KOTIS-from the U.S.'!H67</f>
        <v>8</v>
      </c>
      <c r="S120" s="121">
        <f>'KOTIS-from the U.S.'!I67</f>
        <v>2</v>
      </c>
      <c r="T120" s="123">
        <f t="shared" ref="T120:T127" si="157">IF(R120&gt;0, (S120-R120)/R120, "n/a ")</f>
        <v>-0.75</v>
      </c>
    </row>
    <row r="121" spans="1:20" ht="13.15" customHeight="1">
      <c r="A121" s="281" t="s">
        <v>10</v>
      </c>
      <c r="B121" s="279" t="s">
        <v>11</v>
      </c>
      <c r="C121" s="120">
        <v>134272</v>
      </c>
      <c r="D121" s="339">
        <f>'KOTIS-from World'!C68</f>
        <v>152056</v>
      </c>
      <c r="E121" s="339">
        <f>'KOTIS-from World'!D68</f>
        <v>183211</v>
      </c>
      <c r="F121" s="339">
        <f>'KOTIS-from World'!E68</f>
        <v>165442</v>
      </c>
      <c r="G121" s="339">
        <f>'KOTIS-from World'!F68</f>
        <v>161805</v>
      </c>
      <c r="H121" s="339">
        <f>'KOTIS-from World'!G68</f>
        <v>207008</v>
      </c>
      <c r="I121" s="339">
        <f>'KOTIS-from World'!H68</f>
        <v>81406</v>
      </c>
      <c r="J121" s="121">
        <f>'KOTIS-from World'!I68</f>
        <v>89700</v>
      </c>
      <c r="K121" s="122">
        <f t="shared" si="156"/>
        <v>0.10188438198658575</v>
      </c>
      <c r="L121" s="120">
        <v>7050</v>
      </c>
      <c r="M121" s="339">
        <f>'KOTIS-from the U.S.'!C68</f>
        <v>18757</v>
      </c>
      <c r="N121" s="339">
        <f>'KOTIS-from the U.S.'!D68</f>
        <v>33576</v>
      </c>
      <c r="O121" s="339">
        <f>'KOTIS-from the U.S.'!E68</f>
        <v>13817</v>
      </c>
      <c r="P121" s="339">
        <f>'KOTIS-from the U.S.'!F68</f>
        <v>14191</v>
      </c>
      <c r="Q121" s="339">
        <f>'KOTIS-from the U.S.'!G68</f>
        <v>10597</v>
      </c>
      <c r="R121" s="339">
        <f>'KOTIS-from the U.S.'!H68</f>
        <v>5728</v>
      </c>
      <c r="S121" s="121">
        <f>'KOTIS-from the U.S.'!I68</f>
        <v>4769</v>
      </c>
      <c r="T121" s="123">
        <f t="shared" si="157"/>
        <v>-0.16742318435754189</v>
      </c>
    </row>
    <row r="122" spans="1:20" ht="13.15" customHeight="1">
      <c r="A122" s="281" t="s">
        <v>12</v>
      </c>
      <c r="B122" s="279" t="s">
        <v>13</v>
      </c>
      <c r="C122" s="120">
        <v>287873</v>
      </c>
      <c r="D122" s="339">
        <f>'KOTIS-from World'!C69</f>
        <v>294586</v>
      </c>
      <c r="E122" s="339">
        <f>'KOTIS-from World'!D69</f>
        <v>327606</v>
      </c>
      <c r="F122" s="339">
        <f>'KOTIS-from World'!E69</f>
        <v>274259</v>
      </c>
      <c r="G122" s="339">
        <f>'KOTIS-from World'!F69</f>
        <v>254218</v>
      </c>
      <c r="H122" s="339">
        <f>'KOTIS-from World'!G69</f>
        <v>267762</v>
      </c>
      <c r="I122" s="339">
        <f>'KOTIS-from World'!H69</f>
        <v>182219</v>
      </c>
      <c r="J122" s="121">
        <f>'KOTIS-from World'!I69</f>
        <v>144494</v>
      </c>
      <c r="K122" s="122">
        <f t="shared" si="156"/>
        <v>-0.20703109994018187</v>
      </c>
      <c r="L122" s="120">
        <v>257182</v>
      </c>
      <c r="M122" s="339">
        <f>'KOTIS-from the U.S.'!C69</f>
        <v>257909</v>
      </c>
      <c r="N122" s="339">
        <f>'KOTIS-from the U.S.'!D69</f>
        <v>284126</v>
      </c>
      <c r="O122" s="339">
        <f>'KOTIS-from the U.S.'!E69</f>
        <v>241942</v>
      </c>
      <c r="P122" s="339">
        <f>'KOTIS-from the U.S.'!F69</f>
        <v>221088</v>
      </c>
      <c r="Q122" s="339">
        <f>'KOTIS-from the U.S.'!G69</f>
        <v>230750</v>
      </c>
      <c r="R122" s="339">
        <f>'KOTIS-from the U.S.'!H69</f>
        <v>179559</v>
      </c>
      <c r="S122" s="121">
        <f>'KOTIS-from the U.S.'!I69</f>
        <v>139265</v>
      </c>
      <c r="T122" s="123">
        <f t="shared" si="157"/>
        <v>-0.22440534865977199</v>
      </c>
    </row>
    <row r="123" spans="1:20" ht="13.15" customHeight="1">
      <c r="A123" s="281" t="s">
        <v>14</v>
      </c>
      <c r="B123" s="279" t="s">
        <v>15</v>
      </c>
      <c r="C123" s="120">
        <v>155771</v>
      </c>
      <c r="D123" s="339">
        <f>'KOTIS-from World'!C70</f>
        <v>160599</v>
      </c>
      <c r="E123" s="339">
        <f>'KOTIS-from World'!D70</f>
        <v>182809</v>
      </c>
      <c r="F123" s="339">
        <f>'KOTIS-from World'!E70</f>
        <v>214297</v>
      </c>
      <c r="G123" s="339">
        <f>'KOTIS-from World'!F70</f>
        <v>190887</v>
      </c>
      <c r="H123" s="339">
        <f>'KOTIS-from World'!G70</f>
        <v>182592</v>
      </c>
      <c r="I123" s="339">
        <f>'KOTIS-from World'!H70</f>
        <v>115484</v>
      </c>
      <c r="J123" s="121">
        <f>'KOTIS-from World'!I70</f>
        <v>99881</v>
      </c>
      <c r="K123" s="122">
        <f t="shared" si="156"/>
        <v>-0.13510962557583733</v>
      </c>
      <c r="L123" s="120">
        <v>33164</v>
      </c>
      <c r="M123" s="339">
        <f>'KOTIS-from the U.S.'!C70</f>
        <v>40904</v>
      </c>
      <c r="N123" s="339">
        <f>'KOTIS-from the U.S.'!D70</f>
        <v>63835</v>
      </c>
      <c r="O123" s="339">
        <f>'KOTIS-from the U.S.'!E70</f>
        <v>59672</v>
      </c>
      <c r="P123" s="339">
        <f>'KOTIS-from the U.S.'!F70</f>
        <v>62952</v>
      </c>
      <c r="Q123" s="339">
        <f>'KOTIS-from the U.S.'!G70</f>
        <v>54067</v>
      </c>
      <c r="R123" s="339">
        <f>'KOTIS-from the U.S.'!H70</f>
        <v>3469</v>
      </c>
      <c r="S123" s="121">
        <f>'KOTIS-from the U.S.'!I70</f>
        <v>3114</v>
      </c>
      <c r="T123" s="123">
        <f t="shared" si="157"/>
        <v>-0.1023349668492361</v>
      </c>
    </row>
    <row r="124" spans="1:20" ht="13.15" customHeight="1">
      <c r="A124" s="281" t="s">
        <v>16</v>
      </c>
      <c r="B124" s="279" t="s">
        <v>17</v>
      </c>
      <c r="C124" s="120">
        <v>2791</v>
      </c>
      <c r="D124" s="339">
        <f>'KOTIS-from World'!C71</f>
        <v>2835</v>
      </c>
      <c r="E124" s="339">
        <f>'KOTIS-from World'!D71</f>
        <v>3517</v>
      </c>
      <c r="F124" s="339">
        <f>'KOTIS-from World'!E71</f>
        <v>3931</v>
      </c>
      <c r="G124" s="339">
        <f>'KOTIS-from World'!F71</f>
        <v>4257</v>
      </c>
      <c r="H124" s="339">
        <f>'KOTIS-from World'!G71</f>
        <v>3392</v>
      </c>
      <c r="I124" s="339">
        <f>'KOTIS-from World'!H71</f>
        <v>164</v>
      </c>
      <c r="J124" s="121">
        <f>'KOTIS-from World'!I71</f>
        <v>140</v>
      </c>
      <c r="K124" s="122">
        <f t="shared" si="156"/>
        <v>-0.14634146341463414</v>
      </c>
      <c r="L124" s="120">
        <v>2283</v>
      </c>
      <c r="M124" s="339">
        <f>'KOTIS-from the U.S.'!C71</f>
        <v>2053</v>
      </c>
      <c r="N124" s="339">
        <f>'KOTIS-from the U.S.'!D71</f>
        <v>2514</v>
      </c>
      <c r="O124" s="339">
        <f>'KOTIS-from the U.S.'!E71</f>
        <v>2736</v>
      </c>
      <c r="P124" s="339">
        <f>'KOTIS-from the U.S.'!F71</f>
        <v>3610</v>
      </c>
      <c r="Q124" s="339">
        <f>'KOTIS-from the U.S.'!G71</f>
        <v>2901</v>
      </c>
      <c r="R124" s="339">
        <f>'KOTIS-from the U.S.'!H71</f>
        <v>0</v>
      </c>
      <c r="S124" s="121">
        <f>'KOTIS-from the U.S.'!I71</f>
        <v>0</v>
      </c>
      <c r="T124" s="123" t="str">
        <f t="shared" si="157"/>
        <v xml:space="preserve">n/a </v>
      </c>
    </row>
    <row r="125" spans="1:20" ht="13.15" customHeight="1">
      <c r="A125" s="281" t="s">
        <v>18</v>
      </c>
      <c r="B125" s="279" t="s">
        <v>19</v>
      </c>
      <c r="C125" s="120">
        <v>90</v>
      </c>
      <c r="D125" s="339">
        <f>'KOTIS-from World'!C72</f>
        <v>89</v>
      </c>
      <c r="E125" s="339">
        <f>'KOTIS-from World'!D72</f>
        <v>138</v>
      </c>
      <c r="F125" s="339">
        <f>'KOTIS-from World'!E72</f>
        <v>183</v>
      </c>
      <c r="G125" s="339">
        <f>'KOTIS-from World'!F72</f>
        <v>113</v>
      </c>
      <c r="H125" s="339">
        <f>'KOTIS-from World'!G72</f>
        <v>91</v>
      </c>
      <c r="I125" s="339">
        <f>'KOTIS-from World'!H72</f>
        <v>90</v>
      </c>
      <c r="J125" s="121">
        <f>'KOTIS-from World'!I72</f>
        <v>71</v>
      </c>
      <c r="K125" s="122">
        <f t="shared" si="156"/>
        <v>-0.21111111111111111</v>
      </c>
      <c r="L125" s="120">
        <v>52</v>
      </c>
      <c r="M125" s="339">
        <f>'KOTIS-from the U.S.'!C72</f>
        <v>89</v>
      </c>
      <c r="N125" s="339">
        <f>'KOTIS-from the U.S.'!D72</f>
        <v>0</v>
      </c>
      <c r="O125" s="339">
        <f>'KOTIS-from the U.S.'!E72</f>
        <v>0</v>
      </c>
      <c r="P125" s="339">
        <f>'KOTIS-from the U.S.'!F72</f>
        <v>0</v>
      </c>
      <c r="Q125" s="339">
        <f>'KOTIS-from the U.S.'!G72</f>
        <v>0</v>
      </c>
      <c r="R125" s="339">
        <f>'KOTIS-from the U.S.'!H72</f>
        <v>0</v>
      </c>
      <c r="S125" s="121">
        <f>'KOTIS-from the U.S.'!I72</f>
        <v>0</v>
      </c>
      <c r="T125" s="123" t="str">
        <f t="shared" si="157"/>
        <v xml:space="preserve">n/a </v>
      </c>
    </row>
    <row r="126" spans="1:20" ht="13.15" customHeight="1">
      <c r="A126" s="281" t="s">
        <v>20</v>
      </c>
      <c r="B126" s="279" t="s">
        <v>21</v>
      </c>
      <c r="C126" s="120">
        <v>125145</v>
      </c>
      <c r="D126" s="339">
        <f>'KOTIS-from World'!C73</f>
        <v>160526</v>
      </c>
      <c r="E126" s="339">
        <f>'KOTIS-from World'!D73</f>
        <v>163136</v>
      </c>
      <c r="F126" s="339">
        <f>'KOTIS-from World'!E73</f>
        <v>136808</v>
      </c>
      <c r="G126" s="339">
        <f>'KOTIS-from World'!F73</f>
        <v>140748</v>
      </c>
      <c r="H126" s="339">
        <f>'KOTIS-from World'!G73</f>
        <v>167963</v>
      </c>
      <c r="I126" s="339">
        <f>'KOTIS-from World'!H73</f>
        <v>39481</v>
      </c>
      <c r="J126" s="121">
        <f>'KOTIS-from World'!I73</f>
        <v>47273</v>
      </c>
      <c r="K126" s="122">
        <f t="shared" si="156"/>
        <v>0.19736075580659052</v>
      </c>
      <c r="L126" s="120">
        <v>109949</v>
      </c>
      <c r="M126" s="339">
        <f>'KOTIS-from the U.S.'!C73</f>
        <v>145181</v>
      </c>
      <c r="N126" s="339">
        <f>'KOTIS-from the U.S.'!D73</f>
        <v>132025</v>
      </c>
      <c r="O126" s="339">
        <f>'KOTIS-from the U.S.'!E73</f>
        <v>100224</v>
      </c>
      <c r="P126" s="339">
        <f>'KOTIS-from the U.S.'!F73</f>
        <v>108399</v>
      </c>
      <c r="Q126" s="339">
        <f>'KOTIS-from the U.S.'!G73</f>
        <v>114155</v>
      </c>
      <c r="R126" s="339">
        <f>'KOTIS-from the U.S.'!H73</f>
        <v>70</v>
      </c>
      <c r="S126" s="121">
        <f>'KOTIS-from the U.S.'!I73</f>
        <v>1306</v>
      </c>
      <c r="T126" s="123">
        <f t="shared" si="157"/>
        <v>17.657142857142858</v>
      </c>
    </row>
    <row r="127" spans="1:20" ht="13.15" customHeight="1">
      <c r="A127" s="281" t="s">
        <v>22</v>
      </c>
      <c r="B127" s="279" t="s">
        <v>23</v>
      </c>
      <c r="C127" s="120">
        <v>94676</v>
      </c>
      <c r="D127" s="339">
        <f>'KOTIS-from World'!C74</f>
        <v>99072</v>
      </c>
      <c r="E127" s="339">
        <f>'KOTIS-from World'!D74</f>
        <v>138390</v>
      </c>
      <c r="F127" s="339">
        <f>'KOTIS-from World'!E74</f>
        <v>151493</v>
      </c>
      <c r="G127" s="339">
        <f>'KOTIS-from World'!F74</f>
        <v>178184</v>
      </c>
      <c r="H127" s="339">
        <f>'KOTIS-from World'!G74</f>
        <v>220348</v>
      </c>
      <c r="I127" s="339">
        <f>'KOTIS-from World'!H74</f>
        <v>41914</v>
      </c>
      <c r="J127" s="121">
        <f>'KOTIS-from World'!I74</f>
        <v>37922</v>
      </c>
      <c r="K127" s="122">
        <f t="shared" si="156"/>
        <v>-9.5242639690795439E-2</v>
      </c>
      <c r="L127" s="120">
        <v>13372</v>
      </c>
      <c r="M127" s="339">
        <f>'KOTIS-from the U.S.'!C74</f>
        <v>14002</v>
      </c>
      <c r="N127" s="339">
        <f>'KOTIS-from the U.S.'!D74</f>
        <v>24666</v>
      </c>
      <c r="O127" s="339">
        <f>'KOTIS-from the U.S.'!E74</f>
        <v>31957</v>
      </c>
      <c r="P127" s="339">
        <f>'KOTIS-from the U.S.'!F74</f>
        <v>33665</v>
      </c>
      <c r="Q127" s="339">
        <f>'KOTIS-from the U.S.'!G74</f>
        <v>33272</v>
      </c>
      <c r="R127" s="339">
        <f>'KOTIS-from the U.S.'!H74</f>
        <v>4715</v>
      </c>
      <c r="S127" s="121">
        <f>'KOTIS-from the U.S.'!I74</f>
        <v>214</v>
      </c>
      <c r="T127" s="123">
        <f t="shared" si="157"/>
        <v>-0.95461293743372211</v>
      </c>
    </row>
    <row r="128" spans="1:20" ht="13.15" customHeight="1">
      <c r="A128" s="368"/>
      <c r="B128" s="277" t="s">
        <v>24</v>
      </c>
      <c r="C128" s="142">
        <f t="shared" ref="C128:H128" si="158">SUM(C120:C127)</f>
        <v>1128984</v>
      </c>
      <c r="D128" s="142">
        <f t="shared" si="158"/>
        <v>1234909</v>
      </c>
      <c r="E128" s="142">
        <f t="shared" si="158"/>
        <v>1359029</v>
      </c>
      <c r="F128" s="142">
        <f t="shared" si="158"/>
        <v>1247961</v>
      </c>
      <c r="G128" s="142">
        <f t="shared" si="158"/>
        <v>1206076</v>
      </c>
      <c r="H128" s="142">
        <f t="shared" si="158"/>
        <v>1339316</v>
      </c>
      <c r="I128" s="140">
        <f t="shared" ref="I128:J128" si="159">SUM(I120:I127)</f>
        <v>561942</v>
      </c>
      <c r="J128" s="140">
        <f t="shared" si="159"/>
        <v>513241</v>
      </c>
      <c r="K128" s="141">
        <f>(J128-I128)/I128</f>
        <v>-8.6665527759092573E-2</v>
      </c>
      <c r="L128" s="142">
        <f t="shared" ref="L128:S128" si="160">SUM(L120:L127)</f>
        <v>423055</v>
      </c>
      <c r="M128" s="142">
        <f t="shared" si="160"/>
        <v>478900</v>
      </c>
      <c r="N128" s="142">
        <f t="shared" si="160"/>
        <v>540782</v>
      </c>
      <c r="O128" s="142">
        <f t="shared" si="160"/>
        <v>450365</v>
      </c>
      <c r="P128" s="142">
        <f t="shared" si="160"/>
        <v>443914</v>
      </c>
      <c r="Q128" s="142">
        <f t="shared" si="160"/>
        <v>445769</v>
      </c>
      <c r="R128" s="140">
        <f t="shared" si="160"/>
        <v>193549</v>
      </c>
      <c r="S128" s="142">
        <f t="shared" si="160"/>
        <v>148670</v>
      </c>
      <c r="T128" s="143">
        <f>(S128-R128)/R128</f>
        <v>-0.23187409906535297</v>
      </c>
    </row>
    <row r="129" spans="1:20" ht="13.15" customHeight="1">
      <c r="A129" s="281"/>
      <c r="B129" s="279"/>
      <c r="C129" s="144"/>
      <c r="D129" s="144"/>
      <c r="E129" s="144"/>
      <c r="F129" s="144"/>
      <c r="G129" s="144"/>
      <c r="H129" s="144"/>
      <c r="I129" s="147"/>
      <c r="J129" s="147"/>
      <c r="K129" s="145"/>
      <c r="L129" s="144"/>
      <c r="M129" s="144"/>
      <c r="N129" s="144"/>
      <c r="O129" s="144"/>
      <c r="P129" s="144"/>
      <c r="Q129" s="144"/>
      <c r="R129" s="147"/>
      <c r="S129" s="147"/>
      <c r="T129" s="146"/>
    </row>
    <row r="130" spans="1:20" ht="13.15" customHeight="1">
      <c r="A130" s="281" t="s">
        <v>25</v>
      </c>
      <c r="B130" s="279" t="s">
        <v>26</v>
      </c>
      <c r="C130" s="120">
        <v>113423</v>
      </c>
      <c r="D130" s="339">
        <f>'KOTIS-from World'!C75</f>
        <v>98102</v>
      </c>
      <c r="E130" s="339">
        <f>'KOTIS-from World'!D75</f>
        <v>104489</v>
      </c>
      <c r="F130" s="339">
        <f>'KOTIS-from World'!E75</f>
        <v>102817</v>
      </c>
      <c r="G130" s="339">
        <f>'KOTIS-from World'!F75</f>
        <v>107785</v>
      </c>
      <c r="H130" s="339">
        <f>'KOTIS-from World'!G75</f>
        <v>130829</v>
      </c>
      <c r="I130" s="339">
        <f>'KOTIS-from World'!H75</f>
        <v>35582</v>
      </c>
      <c r="J130" s="121">
        <f>'KOTIS-from World'!I75</f>
        <v>50025</v>
      </c>
      <c r="K130" s="122">
        <f>IF(I130&gt;0, (J130-I130)/I130, "n/a ")</f>
        <v>0.40590748131077509</v>
      </c>
      <c r="L130" s="120">
        <v>20956</v>
      </c>
      <c r="M130" s="339">
        <f>'KOTIS-from the U.S.'!C75</f>
        <v>25991</v>
      </c>
      <c r="N130" s="339">
        <f>'KOTIS-from the U.S.'!D75</f>
        <v>22084</v>
      </c>
      <c r="O130" s="339">
        <f>'KOTIS-from the U.S.'!E75</f>
        <v>20572</v>
      </c>
      <c r="P130" s="339">
        <f>'KOTIS-from the U.S.'!F75</f>
        <v>23204</v>
      </c>
      <c r="Q130" s="339">
        <f>'KOTIS-from the U.S.'!G75</f>
        <v>31623</v>
      </c>
      <c r="R130" s="339">
        <f>'KOTIS-from the U.S.'!H75</f>
        <v>9182</v>
      </c>
      <c r="S130" s="121">
        <f>'KOTIS-from the U.S.'!I75</f>
        <v>12017</v>
      </c>
      <c r="T130" s="123">
        <f>IF(R130&gt;0, (S130-R130)/R130, "n/a ")</f>
        <v>0.30875626225223263</v>
      </c>
    </row>
    <row r="131" spans="1:20" ht="13.15" customHeight="1">
      <c r="A131" s="281" t="s">
        <v>27</v>
      </c>
      <c r="B131" s="279" t="s">
        <v>28</v>
      </c>
      <c r="C131" s="120">
        <v>108</v>
      </c>
      <c r="D131" s="339">
        <f>'KOTIS-from World'!C76</f>
        <v>149</v>
      </c>
      <c r="E131" s="339">
        <f>'KOTIS-from World'!D76</f>
        <v>249</v>
      </c>
      <c r="F131" s="339">
        <f>'KOTIS-from World'!E76</f>
        <v>150</v>
      </c>
      <c r="G131" s="339">
        <f>'KOTIS-from World'!F76</f>
        <v>82</v>
      </c>
      <c r="H131" s="339">
        <f>'KOTIS-from World'!G76</f>
        <v>168</v>
      </c>
      <c r="I131" s="339">
        <f>'KOTIS-from World'!H76</f>
        <v>2</v>
      </c>
      <c r="J131" s="121">
        <f>'KOTIS-from World'!I76</f>
        <v>18</v>
      </c>
      <c r="K131" s="122">
        <f>IF(I131&gt;0, (J131-I131)/I131, "n/a ")</f>
        <v>8</v>
      </c>
      <c r="L131" s="120">
        <v>0</v>
      </c>
      <c r="M131" s="339">
        <f>'KOTIS-from the U.S.'!C76</f>
        <v>0</v>
      </c>
      <c r="N131" s="339">
        <f>'KOTIS-from the U.S.'!D76</f>
        <v>0</v>
      </c>
      <c r="O131" s="339">
        <f>'KOTIS-from the U.S.'!E76</f>
        <v>0</v>
      </c>
      <c r="P131" s="339">
        <f>'KOTIS-from the U.S.'!F76</f>
        <v>0</v>
      </c>
      <c r="Q131" s="339">
        <f>'KOTIS-from the U.S.'!G76</f>
        <v>0</v>
      </c>
      <c r="R131" s="339">
        <f>'KOTIS-from the U.S.'!H76</f>
        <v>0</v>
      </c>
      <c r="S131" s="121">
        <f>'KOTIS-from the U.S.'!I76</f>
        <v>0</v>
      </c>
      <c r="T131" s="123" t="str">
        <f>IF(R131&gt;0, (S131-R131)/R131, "n/a ")</f>
        <v xml:space="preserve">n/a </v>
      </c>
    </row>
    <row r="132" spans="1:20" ht="13.15" customHeight="1">
      <c r="A132" s="281" t="s">
        <v>29</v>
      </c>
      <c r="B132" s="279" t="s">
        <v>30</v>
      </c>
      <c r="C132" s="120">
        <v>12328</v>
      </c>
      <c r="D132" s="339">
        <f>'KOTIS-from World'!C77</f>
        <v>10044</v>
      </c>
      <c r="E132" s="339">
        <f>'KOTIS-from World'!D77</f>
        <v>18127</v>
      </c>
      <c r="F132" s="339">
        <f>'KOTIS-from World'!E77</f>
        <v>13834</v>
      </c>
      <c r="G132" s="339">
        <f>'KOTIS-from World'!F77</f>
        <v>13861</v>
      </c>
      <c r="H132" s="339">
        <f>'KOTIS-from World'!G77</f>
        <v>15037</v>
      </c>
      <c r="I132" s="339">
        <f>'KOTIS-from World'!H77</f>
        <v>5673</v>
      </c>
      <c r="J132" s="121">
        <f>'KOTIS-from World'!I77</f>
        <v>6154</v>
      </c>
      <c r="K132" s="122">
        <f>IF(I132&gt;0, (J132-I132)/I132, "n/a ")</f>
        <v>8.4787590340207997E-2</v>
      </c>
      <c r="L132" s="120">
        <v>5131</v>
      </c>
      <c r="M132" s="339">
        <f>'KOTIS-from the U.S.'!C77</f>
        <v>4509</v>
      </c>
      <c r="N132" s="339">
        <f>'KOTIS-from the U.S.'!D77</f>
        <v>5238</v>
      </c>
      <c r="O132" s="339">
        <f>'KOTIS-from the U.S.'!E77</f>
        <v>6025</v>
      </c>
      <c r="P132" s="339">
        <f>'KOTIS-from the U.S.'!F77</f>
        <v>6411</v>
      </c>
      <c r="Q132" s="339">
        <f>'KOTIS-from the U.S.'!G77</f>
        <v>7067</v>
      </c>
      <c r="R132" s="339">
        <f>'KOTIS-from the U.S.'!H77</f>
        <v>2847</v>
      </c>
      <c r="S132" s="121">
        <f>'KOTIS-from the U.S.'!I77</f>
        <v>3135</v>
      </c>
      <c r="T132" s="123">
        <f>IF(R132&gt;0, (S132-R132)/R132, "n/a ")</f>
        <v>0.10115911485774499</v>
      </c>
    </row>
    <row r="133" spans="1:20" ht="13.15" customHeight="1">
      <c r="A133" s="281" t="s">
        <v>31</v>
      </c>
      <c r="B133" s="279" t="s">
        <v>32</v>
      </c>
      <c r="C133" s="120">
        <v>668</v>
      </c>
      <c r="D133" s="339">
        <f>'KOTIS-from World'!C78</f>
        <v>540</v>
      </c>
      <c r="E133" s="339">
        <f>'KOTIS-from World'!D78</f>
        <v>536</v>
      </c>
      <c r="F133" s="339">
        <f>'KOTIS-from World'!E78</f>
        <v>585</v>
      </c>
      <c r="G133" s="339">
        <f>'KOTIS-from World'!F78</f>
        <v>827</v>
      </c>
      <c r="H133" s="339">
        <f>'KOTIS-from World'!G78</f>
        <v>1369</v>
      </c>
      <c r="I133" s="339">
        <f>'KOTIS-from World'!H78</f>
        <v>489</v>
      </c>
      <c r="J133" s="121">
        <f>'KOTIS-from World'!I78</f>
        <v>552</v>
      </c>
      <c r="K133" s="122">
        <f>IF(I133&gt;0, (J133-I133)/I133, "n/a ")</f>
        <v>0.12883435582822086</v>
      </c>
      <c r="L133" s="120">
        <v>6</v>
      </c>
      <c r="M133" s="339">
        <f>'KOTIS-from the U.S.'!C78</f>
        <v>41</v>
      </c>
      <c r="N133" s="339">
        <f>'KOTIS-from the U.S.'!D78</f>
        <v>4</v>
      </c>
      <c r="O133" s="339">
        <f>'KOTIS-from the U.S.'!E78</f>
        <v>3</v>
      </c>
      <c r="P133" s="339">
        <f>'KOTIS-from the U.S.'!F78</f>
        <v>1</v>
      </c>
      <c r="Q133" s="339">
        <f>'KOTIS-from the U.S.'!G78</f>
        <v>6</v>
      </c>
      <c r="R133" s="339">
        <f>'KOTIS-from the U.S.'!H78</f>
        <v>2</v>
      </c>
      <c r="S133" s="121">
        <f>'KOTIS-from the U.S.'!I78</f>
        <v>2</v>
      </c>
      <c r="T133" s="123">
        <f>IF(R133&gt;0, (S133-R133)/R133, "n/a ")</f>
        <v>0</v>
      </c>
    </row>
    <row r="134" spans="1:20" ht="13.15" customHeight="1">
      <c r="A134" s="276"/>
      <c r="B134" s="277" t="s">
        <v>33</v>
      </c>
      <c r="C134" s="142">
        <f t="shared" ref="C134:H134" si="161">SUM(C130:C133)</f>
        <v>126527</v>
      </c>
      <c r="D134" s="142">
        <f t="shared" si="161"/>
        <v>108835</v>
      </c>
      <c r="E134" s="142">
        <f t="shared" si="161"/>
        <v>123401</v>
      </c>
      <c r="F134" s="142">
        <f t="shared" si="161"/>
        <v>117386</v>
      </c>
      <c r="G134" s="142">
        <f t="shared" si="161"/>
        <v>122555</v>
      </c>
      <c r="H134" s="142">
        <f t="shared" si="161"/>
        <v>147403</v>
      </c>
      <c r="I134" s="140">
        <f t="shared" ref="I134:J134" si="162">SUM(I130:I133)</f>
        <v>41746</v>
      </c>
      <c r="J134" s="140">
        <f t="shared" si="162"/>
        <v>56749</v>
      </c>
      <c r="K134" s="141">
        <f>(J134-I134)/I134</f>
        <v>0.35938772577013367</v>
      </c>
      <c r="L134" s="142">
        <f t="shared" ref="L134:Q134" si="163">SUM(L130:L133)</f>
        <v>26093</v>
      </c>
      <c r="M134" s="142">
        <f t="shared" si="163"/>
        <v>30541</v>
      </c>
      <c r="N134" s="142">
        <f t="shared" si="163"/>
        <v>27326</v>
      </c>
      <c r="O134" s="142">
        <f t="shared" si="163"/>
        <v>26600</v>
      </c>
      <c r="P134" s="142">
        <f t="shared" si="163"/>
        <v>29616</v>
      </c>
      <c r="Q134" s="142">
        <f t="shared" si="163"/>
        <v>38696</v>
      </c>
      <c r="R134" s="140">
        <f t="shared" ref="R134:S134" si="164">SUM(R130:R133)</f>
        <v>12031</v>
      </c>
      <c r="S134" s="142">
        <f t="shared" si="164"/>
        <v>15154</v>
      </c>
      <c r="T134" s="143">
        <f>(S134-R134)/R134</f>
        <v>0.25957941983210042</v>
      </c>
    </row>
    <row r="135" spans="1:20" s="48" customFormat="1" ht="13.15" customHeight="1">
      <c r="A135" s="271"/>
      <c r="B135" s="272" t="s">
        <v>34</v>
      </c>
      <c r="C135" s="437">
        <f t="shared" ref="C135:H135" si="165">C118+C128+C134</f>
        <v>1600485</v>
      </c>
      <c r="D135" s="437">
        <f t="shared" si="165"/>
        <v>1749515</v>
      </c>
      <c r="E135" s="437">
        <f t="shared" si="165"/>
        <v>1920946</v>
      </c>
      <c r="F135" s="437">
        <f t="shared" si="165"/>
        <v>1719170</v>
      </c>
      <c r="G135" s="437">
        <f t="shared" si="165"/>
        <v>1666740</v>
      </c>
      <c r="H135" s="437">
        <f t="shared" si="165"/>
        <v>1888359</v>
      </c>
      <c r="I135" s="124">
        <f t="shared" ref="I135:J135" si="166">I118+I128+I134</f>
        <v>746579</v>
      </c>
      <c r="J135" s="124">
        <f t="shared" si="166"/>
        <v>710736</v>
      </c>
      <c r="K135" s="125">
        <f>(J135-I135)/I135</f>
        <v>-4.8009654704994381E-2</v>
      </c>
      <c r="L135" s="437">
        <f t="shared" ref="L135:R135" si="167">L118+L128+L134</f>
        <v>720429</v>
      </c>
      <c r="M135" s="437">
        <f t="shared" si="167"/>
        <v>808328</v>
      </c>
      <c r="N135" s="437">
        <f t="shared" si="167"/>
        <v>856988</v>
      </c>
      <c r="O135" s="437">
        <f t="shared" si="167"/>
        <v>754925</v>
      </c>
      <c r="P135" s="437">
        <f t="shared" si="167"/>
        <v>744023</v>
      </c>
      <c r="Q135" s="437">
        <f t="shared" si="167"/>
        <v>791904</v>
      </c>
      <c r="R135" s="124">
        <f t="shared" si="167"/>
        <v>321066</v>
      </c>
      <c r="S135" s="124">
        <f t="shared" ref="S135" si="168">S118+S128+S134</f>
        <v>280639</v>
      </c>
      <c r="T135" s="126">
        <f>(S135-R135)/R135</f>
        <v>-0.12591492091968629</v>
      </c>
    </row>
    <row r="136" spans="1:20" s="48" customFormat="1" ht="13.15" customHeight="1">
      <c r="A136" s="269"/>
      <c r="B136" s="273" t="s">
        <v>498</v>
      </c>
      <c r="C136" s="475"/>
      <c r="D136" s="475">
        <f>(D135-C135)/C135</f>
        <v>9.3115524356679386E-2</v>
      </c>
      <c r="E136" s="475">
        <f t="shared" ref="E136:H136" si="169">(E135-D135)/D135</f>
        <v>9.7987728027481902E-2</v>
      </c>
      <c r="F136" s="475">
        <f t="shared" si="169"/>
        <v>-0.10503991262638304</v>
      </c>
      <c r="G136" s="475">
        <f t="shared" si="169"/>
        <v>-3.0497274847746295E-2</v>
      </c>
      <c r="H136" s="475">
        <f t="shared" si="169"/>
        <v>0.13296554951582129</v>
      </c>
      <c r="I136" s="128"/>
      <c r="J136" s="128"/>
      <c r="K136" s="129"/>
      <c r="L136" s="407"/>
      <c r="M136" s="407">
        <f t="shared" ref="M136" si="170">IF(L135&gt;0,(M135-L135)/L135,"n/a")</f>
        <v>0.12200924726794729</v>
      </c>
      <c r="N136" s="407">
        <f t="shared" ref="N136" si="171">IF(M135&gt;0,(N135-M135)/M135,"n/a")</f>
        <v>6.0198335329222794E-2</v>
      </c>
      <c r="O136" s="407">
        <f t="shared" ref="O136" si="172">IF(N135&gt;0,(O135-N135)/N135,"n/a")</f>
        <v>-0.1190950164996476</v>
      </c>
      <c r="P136" s="407">
        <f t="shared" ref="P136" si="173">IF(O135&gt;0,(P135-O135)/O135,"n/a")</f>
        <v>-1.4441169652614497E-2</v>
      </c>
      <c r="Q136" s="407">
        <f t="shared" ref="Q136" si="174">IF(P135&gt;0,(Q135-P135)/P135,"n/a")</f>
        <v>6.4354193351549613E-2</v>
      </c>
      <c r="R136" s="131"/>
      <c r="S136" s="132"/>
      <c r="T136" s="133"/>
    </row>
    <row r="137" spans="1:20" s="47" customFormat="1" ht="13.15" customHeight="1">
      <c r="A137" s="274"/>
      <c r="B137" s="275" t="s">
        <v>499</v>
      </c>
      <c r="C137" s="134"/>
      <c r="D137" s="135"/>
      <c r="E137" s="135"/>
      <c r="F137" s="135"/>
      <c r="G137" s="135"/>
      <c r="H137" s="135"/>
      <c r="I137" s="136"/>
      <c r="J137" s="136"/>
      <c r="K137" s="137"/>
      <c r="L137" s="477">
        <f>L135/C135</f>
        <v>0.45013167883485317</v>
      </c>
      <c r="M137" s="477">
        <f t="shared" ref="M137" si="175">M135/D135</f>
        <v>0.46202976253418804</v>
      </c>
      <c r="N137" s="477">
        <f t="shared" ref="N137" si="176">N135/E135</f>
        <v>0.44612810563128791</v>
      </c>
      <c r="O137" s="477">
        <f t="shared" ref="O137" si="177">O135/F135</f>
        <v>0.43912178551277653</v>
      </c>
      <c r="P137" s="477">
        <f t="shared" ref="P137" si="178">P135/G135</f>
        <v>0.44639415865701909</v>
      </c>
      <c r="Q137" s="477">
        <f t="shared" ref="Q137" si="179">Q135/H135</f>
        <v>0.41936093719467538</v>
      </c>
      <c r="R137" s="139">
        <f t="shared" ref="R137" si="180">R135/I135</f>
        <v>0.43004959957352135</v>
      </c>
      <c r="S137" s="139">
        <f t="shared" ref="S137" si="181">S135/J135</f>
        <v>0.39485688075459807</v>
      </c>
      <c r="T137" s="137"/>
    </row>
    <row r="138" spans="1:20" s="10" customFormat="1" ht="13.15" customHeight="1">
      <c r="A138" s="281"/>
      <c r="B138" s="282"/>
      <c r="C138" s="150"/>
      <c r="D138" s="150"/>
      <c r="E138" s="150"/>
      <c r="F138" s="150"/>
      <c r="G138" s="150"/>
      <c r="H138" s="150"/>
      <c r="I138" s="151"/>
      <c r="J138" s="151"/>
      <c r="K138" s="152"/>
      <c r="L138" s="150"/>
      <c r="M138" s="150"/>
      <c r="N138" s="150"/>
      <c r="O138" s="150"/>
      <c r="P138" s="150"/>
      <c r="Q138" s="150"/>
      <c r="R138" s="151"/>
      <c r="S138" s="151"/>
      <c r="T138" s="153"/>
    </row>
    <row r="139" spans="1:20" ht="13.15" customHeight="1">
      <c r="A139" s="278" t="s">
        <v>35</v>
      </c>
      <c r="B139" s="279"/>
      <c r="C139" s="144"/>
      <c r="D139" s="144"/>
      <c r="E139" s="144"/>
      <c r="F139" s="144"/>
      <c r="G139" s="144"/>
      <c r="H139" s="144"/>
      <c r="I139" s="147"/>
      <c r="J139" s="147"/>
      <c r="K139" s="145"/>
      <c r="L139" s="144"/>
      <c r="M139" s="144"/>
      <c r="N139" s="144"/>
      <c r="O139" s="144"/>
      <c r="P139" s="144"/>
      <c r="Q139" s="144"/>
      <c r="R139" s="147"/>
      <c r="S139" s="147"/>
      <c r="T139" s="146"/>
    </row>
    <row r="140" spans="1:20" ht="13.15" customHeight="1">
      <c r="A140" s="281" t="s">
        <v>36</v>
      </c>
      <c r="B140" s="279" t="s">
        <v>37</v>
      </c>
      <c r="C140" s="120">
        <v>562774</v>
      </c>
      <c r="D140" s="339">
        <f>'KOTIS-from World'!C79</f>
        <v>655344</v>
      </c>
      <c r="E140" s="339">
        <f>'KOTIS-from World'!D79</f>
        <v>637288</v>
      </c>
      <c r="F140" s="339">
        <f>'KOTIS-from World'!E79</f>
        <v>661673</v>
      </c>
      <c r="G140" s="339">
        <f>'KOTIS-from World'!F79</f>
        <v>737795</v>
      </c>
      <c r="H140" s="339">
        <f>'KOTIS-from World'!G79</f>
        <v>916480</v>
      </c>
      <c r="I140" s="339">
        <f>'KOTIS-from World'!H79</f>
        <v>273162</v>
      </c>
      <c r="J140" s="121">
        <f>'KOTIS-from World'!I79</f>
        <v>358568</v>
      </c>
      <c r="K140" s="122">
        <f t="shared" ref="K140:K149" si="182">IF(I140&gt;0, (J140-I140)/I140, "n/a ")</f>
        <v>0.31265695814205491</v>
      </c>
      <c r="L140" s="120">
        <v>61178</v>
      </c>
      <c r="M140" s="339">
        <f>'KOTIS-from the U.S.'!C79</f>
        <v>72864</v>
      </c>
      <c r="N140" s="339">
        <f>'KOTIS-from the U.S.'!D79</f>
        <v>85142</v>
      </c>
      <c r="O140" s="339">
        <f>'KOTIS-from the U.S.'!E79</f>
        <v>96666</v>
      </c>
      <c r="P140" s="339">
        <f>'KOTIS-from the U.S.'!F79</f>
        <v>99672</v>
      </c>
      <c r="Q140" s="339">
        <f>'KOTIS-from the U.S.'!G79</f>
        <v>112174</v>
      </c>
      <c r="R140" s="339">
        <f>'KOTIS-from the U.S.'!H79</f>
        <v>39622</v>
      </c>
      <c r="S140" s="121">
        <f>'KOTIS-from the U.S.'!I79</f>
        <v>43722</v>
      </c>
      <c r="T140" s="123">
        <f t="shared" ref="T140:T149" si="183">IF(R140&gt;0, (S140-R140)/R140, "n/a ")</f>
        <v>0.10347786583211348</v>
      </c>
    </row>
    <row r="141" spans="1:20" ht="13.15" customHeight="1">
      <c r="A141" s="281" t="s">
        <v>38</v>
      </c>
      <c r="B141" s="279" t="s">
        <v>39</v>
      </c>
      <c r="C141" s="120">
        <v>10466</v>
      </c>
      <c r="D141" s="339">
        <f>'KOTIS-from World'!C80</f>
        <v>16004</v>
      </c>
      <c r="E141" s="339">
        <f>'KOTIS-from World'!D80</f>
        <v>20851</v>
      </c>
      <c r="F141" s="339">
        <f>'KOTIS-from World'!E80</f>
        <v>20039</v>
      </c>
      <c r="G141" s="339">
        <f>'KOTIS-from World'!F80</f>
        <v>21220</v>
      </c>
      <c r="H141" s="339">
        <f>'KOTIS-from World'!G80</f>
        <v>24897</v>
      </c>
      <c r="I141" s="339">
        <f>'KOTIS-from World'!H80</f>
        <v>7822</v>
      </c>
      <c r="J141" s="121">
        <f>'KOTIS-from World'!I80</f>
        <v>9574</v>
      </c>
      <c r="K141" s="122">
        <f t="shared" si="182"/>
        <v>0.22398363589874712</v>
      </c>
      <c r="L141" s="120">
        <v>1550</v>
      </c>
      <c r="M141" s="339">
        <f>'KOTIS-from the U.S.'!C80</f>
        <v>1173</v>
      </c>
      <c r="N141" s="339">
        <f>'KOTIS-from the U.S.'!D80</f>
        <v>1492</v>
      </c>
      <c r="O141" s="339">
        <f>'KOTIS-from the U.S.'!E80</f>
        <v>1362</v>
      </c>
      <c r="P141" s="339">
        <f>'KOTIS-from the U.S.'!F80</f>
        <v>1067</v>
      </c>
      <c r="Q141" s="339">
        <f>'KOTIS-from the U.S.'!G80</f>
        <v>1550</v>
      </c>
      <c r="R141" s="339">
        <f>'KOTIS-from the U.S.'!H80</f>
        <v>501</v>
      </c>
      <c r="S141" s="121">
        <f>'KOTIS-from the U.S.'!I80</f>
        <v>720</v>
      </c>
      <c r="T141" s="123">
        <f t="shared" si="183"/>
        <v>0.43712574850299402</v>
      </c>
    </row>
    <row r="142" spans="1:20" ht="13.15" customHeight="1">
      <c r="A142" s="281" t="s">
        <v>40</v>
      </c>
      <c r="B142" s="279" t="s">
        <v>41</v>
      </c>
      <c r="C142" s="120">
        <v>724</v>
      </c>
      <c r="D142" s="339">
        <f>'KOTIS-from World'!C81</f>
        <v>292</v>
      </c>
      <c r="E142" s="339">
        <f>'KOTIS-from World'!D81</f>
        <v>284</v>
      </c>
      <c r="F142" s="339">
        <f>'KOTIS-from World'!E81</f>
        <v>301</v>
      </c>
      <c r="G142" s="339">
        <f>'KOTIS-from World'!F81</f>
        <v>244</v>
      </c>
      <c r="H142" s="339">
        <f>'KOTIS-from World'!G81</f>
        <v>193</v>
      </c>
      <c r="I142" s="339">
        <f>'KOTIS-from World'!H81</f>
        <v>48</v>
      </c>
      <c r="J142" s="121">
        <f>'KOTIS-from World'!I81</f>
        <v>1</v>
      </c>
      <c r="K142" s="122">
        <f t="shared" si="182"/>
        <v>-0.97916666666666663</v>
      </c>
      <c r="L142" s="120">
        <v>1</v>
      </c>
      <c r="M142" s="339">
        <f>'KOTIS-from the U.S.'!C81</f>
        <v>4</v>
      </c>
      <c r="N142" s="339">
        <f>'KOTIS-from the U.S.'!D81</f>
        <v>2</v>
      </c>
      <c r="O142" s="339">
        <f>'KOTIS-from the U.S.'!E81</f>
        <v>1</v>
      </c>
      <c r="P142" s="339">
        <f>'KOTIS-from the U.S.'!F81</f>
        <v>1</v>
      </c>
      <c r="Q142" s="339">
        <f>'KOTIS-from the U.S.'!G81</f>
        <v>0</v>
      </c>
      <c r="R142" s="339">
        <f>'KOTIS-from the U.S.'!H81</f>
        <v>0</v>
      </c>
      <c r="S142" s="121">
        <f>'KOTIS-from the U.S.'!I81</f>
        <v>0</v>
      </c>
      <c r="T142" s="123" t="str">
        <f t="shared" si="183"/>
        <v xml:space="preserve">n/a </v>
      </c>
    </row>
    <row r="143" spans="1:20" ht="13.15" customHeight="1">
      <c r="A143" s="281" t="s">
        <v>42</v>
      </c>
      <c r="B143" s="279" t="s">
        <v>43</v>
      </c>
      <c r="C143" s="120">
        <v>58780</v>
      </c>
      <c r="D143" s="339">
        <f>'KOTIS-from World'!C82</f>
        <v>49204</v>
      </c>
      <c r="E143" s="339">
        <f>'KOTIS-from World'!D82</f>
        <v>34106</v>
      </c>
      <c r="F143" s="339">
        <f>'KOTIS-from World'!E82</f>
        <v>33964</v>
      </c>
      <c r="G143" s="339">
        <f>'KOTIS-from World'!F82</f>
        <v>40508</v>
      </c>
      <c r="H143" s="339">
        <f>'KOTIS-from World'!G82</f>
        <v>48446</v>
      </c>
      <c r="I143" s="339">
        <f>'KOTIS-from World'!H82</f>
        <v>12180</v>
      </c>
      <c r="J143" s="121">
        <f>'KOTIS-from World'!I82</f>
        <v>20493</v>
      </c>
      <c r="K143" s="122">
        <f t="shared" si="182"/>
        <v>0.68251231527093592</v>
      </c>
      <c r="L143" s="120">
        <v>895</v>
      </c>
      <c r="M143" s="339">
        <f>'KOTIS-from the U.S.'!C82</f>
        <v>525</v>
      </c>
      <c r="N143" s="339">
        <f>'KOTIS-from the U.S.'!D82</f>
        <v>490</v>
      </c>
      <c r="O143" s="339">
        <f>'KOTIS-from the U.S.'!E82</f>
        <v>400</v>
      </c>
      <c r="P143" s="339">
        <f>'KOTIS-from the U.S.'!F82</f>
        <v>623</v>
      </c>
      <c r="Q143" s="339">
        <f>'KOTIS-from the U.S.'!G82</f>
        <v>1041</v>
      </c>
      <c r="R143" s="339">
        <f>'KOTIS-from the U.S.'!H82</f>
        <v>364</v>
      </c>
      <c r="S143" s="121">
        <f>'KOTIS-from the U.S.'!I82</f>
        <v>425</v>
      </c>
      <c r="T143" s="123">
        <f t="shared" si="183"/>
        <v>0.16758241758241757</v>
      </c>
    </row>
    <row r="144" spans="1:20" ht="13.15" customHeight="1">
      <c r="A144" s="281" t="s">
        <v>44</v>
      </c>
      <c r="B144" s="279" t="s">
        <v>45</v>
      </c>
      <c r="C144" s="120">
        <v>3565</v>
      </c>
      <c r="D144" s="339">
        <f>'KOTIS-from World'!C83</f>
        <v>3957</v>
      </c>
      <c r="E144" s="339">
        <f>'KOTIS-from World'!D83</f>
        <v>3031</v>
      </c>
      <c r="F144" s="339">
        <f>'KOTIS-from World'!E83</f>
        <v>5993</v>
      </c>
      <c r="G144" s="339">
        <f>'KOTIS-from World'!F83</f>
        <v>3788</v>
      </c>
      <c r="H144" s="339">
        <f>'KOTIS-from World'!G83</f>
        <v>3758</v>
      </c>
      <c r="I144" s="339">
        <f>'KOTIS-from World'!H83</f>
        <v>953</v>
      </c>
      <c r="J144" s="121">
        <f>'KOTIS-from World'!I83</f>
        <v>1334</v>
      </c>
      <c r="K144" s="122">
        <f t="shared" si="182"/>
        <v>0.39979013641133265</v>
      </c>
      <c r="L144" s="120">
        <v>61</v>
      </c>
      <c r="M144" s="339">
        <f>'KOTIS-from the U.S.'!C83</f>
        <v>30</v>
      </c>
      <c r="N144" s="339">
        <f>'KOTIS-from the U.S.'!D83</f>
        <v>11</v>
      </c>
      <c r="O144" s="339">
        <f>'KOTIS-from the U.S.'!E83</f>
        <v>6</v>
      </c>
      <c r="P144" s="339">
        <f>'KOTIS-from the U.S.'!F83</f>
        <v>4</v>
      </c>
      <c r="Q144" s="339">
        <f>'KOTIS-from the U.S.'!G83</f>
        <v>4</v>
      </c>
      <c r="R144" s="339">
        <f>'KOTIS-from the U.S.'!H83</f>
        <v>1</v>
      </c>
      <c r="S144" s="121">
        <f>'KOTIS-from the U.S.'!I83</f>
        <v>6</v>
      </c>
      <c r="T144" s="123">
        <f t="shared" si="183"/>
        <v>5</v>
      </c>
    </row>
    <row r="145" spans="1:20" ht="13.15" customHeight="1">
      <c r="A145" s="281" t="s">
        <v>46</v>
      </c>
      <c r="B145" s="279" t="s">
        <v>534</v>
      </c>
      <c r="C145" s="120">
        <v>6093</v>
      </c>
      <c r="D145" s="339">
        <f>'KOTIS-from World'!C84</f>
        <v>5191</v>
      </c>
      <c r="E145" s="339">
        <f>'KOTIS-from World'!D84</f>
        <v>6478</v>
      </c>
      <c r="F145" s="339">
        <f>'KOTIS-from World'!E84</f>
        <v>8517</v>
      </c>
      <c r="G145" s="339">
        <f>'KOTIS-from World'!F84</f>
        <v>8490</v>
      </c>
      <c r="H145" s="339">
        <f>'KOTIS-from World'!G84</f>
        <v>8282</v>
      </c>
      <c r="I145" s="339">
        <f>'KOTIS-from World'!H84</f>
        <v>2834</v>
      </c>
      <c r="J145" s="121">
        <f>'KOTIS-from World'!I84</f>
        <v>3155</v>
      </c>
      <c r="K145" s="122">
        <f t="shared" si="182"/>
        <v>0.11326746647847566</v>
      </c>
      <c r="L145" s="120">
        <v>97</v>
      </c>
      <c r="M145" s="339">
        <f>'KOTIS-from the U.S.'!C84</f>
        <v>108</v>
      </c>
      <c r="N145" s="339">
        <f>'KOTIS-from the U.S.'!D84</f>
        <v>158</v>
      </c>
      <c r="O145" s="339">
        <f>'KOTIS-from the U.S.'!E84</f>
        <v>347</v>
      </c>
      <c r="P145" s="339">
        <f>'KOTIS-from the U.S.'!F84</f>
        <v>265</v>
      </c>
      <c r="Q145" s="339">
        <f>'KOTIS-from the U.S.'!G84</f>
        <v>344</v>
      </c>
      <c r="R145" s="339">
        <f>'KOTIS-from the U.S.'!H84</f>
        <v>124</v>
      </c>
      <c r="S145" s="121">
        <f>'KOTIS-from the U.S.'!I84</f>
        <v>133</v>
      </c>
      <c r="T145" s="123">
        <f t="shared" si="183"/>
        <v>7.2580645161290328E-2</v>
      </c>
    </row>
    <row r="146" spans="1:20" ht="13.15" customHeight="1">
      <c r="A146" s="281" t="s">
        <v>47</v>
      </c>
      <c r="B146" s="279" t="s">
        <v>48</v>
      </c>
      <c r="C146" s="120">
        <v>710</v>
      </c>
      <c r="D146" s="339">
        <f>'KOTIS-from World'!C85</f>
        <v>764</v>
      </c>
      <c r="E146" s="339">
        <f>'KOTIS-from World'!D85</f>
        <v>896</v>
      </c>
      <c r="F146" s="339">
        <f>'KOTIS-from World'!E85</f>
        <v>1063</v>
      </c>
      <c r="G146" s="339">
        <f>'KOTIS-from World'!F85</f>
        <v>925</v>
      </c>
      <c r="H146" s="339">
        <f>'KOTIS-from World'!G85</f>
        <v>1068</v>
      </c>
      <c r="I146" s="339">
        <f>'KOTIS-from World'!H85</f>
        <v>341</v>
      </c>
      <c r="J146" s="121">
        <f>'KOTIS-from World'!I85</f>
        <v>502</v>
      </c>
      <c r="K146" s="122">
        <f t="shared" si="182"/>
        <v>0.47214076246334313</v>
      </c>
      <c r="L146" s="120">
        <v>5</v>
      </c>
      <c r="M146" s="339">
        <f>'KOTIS-from the U.S.'!C85</f>
        <v>4</v>
      </c>
      <c r="N146" s="339">
        <f>'KOTIS-from the U.S.'!D85</f>
        <v>6</v>
      </c>
      <c r="O146" s="339">
        <f>'KOTIS-from the U.S.'!E85</f>
        <v>7</v>
      </c>
      <c r="P146" s="339">
        <f>'KOTIS-from the U.S.'!F85</f>
        <v>11</v>
      </c>
      <c r="Q146" s="339">
        <f>'KOTIS-from the U.S.'!G85</f>
        <v>11</v>
      </c>
      <c r="R146" s="339">
        <f>'KOTIS-from the U.S.'!H85</f>
        <v>3</v>
      </c>
      <c r="S146" s="121">
        <f>'KOTIS-from the U.S.'!I85</f>
        <v>3</v>
      </c>
      <c r="T146" s="123">
        <f t="shared" si="183"/>
        <v>0</v>
      </c>
    </row>
    <row r="147" spans="1:20" ht="13.15" customHeight="1">
      <c r="A147" s="281" t="s">
        <v>49</v>
      </c>
      <c r="B147" s="279" t="s">
        <v>50</v>
      </c>
      <c r="C147" s="120">
        <v>2108</v>
      </c>
      <c r="D147" s="339">
        <f>'KOTIS-from World'!C86</f>
        <v>2474</v>
      </c>
      <c r="E147" s="339">
        <f>'KOTIS-from World'!D86</f>
        <v>2417</v>
      </c>
      <c r="F147" s="339">
        <f>'KOTIS-from World'!E86</f>
        <v>2310</v>
      </c>
      <c r="G147" s="339">
        <f>'KOTIS-from World'!F86</f>
        <v>2549</v>
      </c>
      <c r="H147" s="339">
        <f>'KOTIS-from World'!G86</f>
        <v>3346</v>
      </c>
      <c r="I147" s="339">
        <f>'KOTIS-from World'!H86</f>
        <v>924</v>
      </c>
      <c r="J147" s="121">
        <f>'KOTIS-from World'!I86</f>
        <v>1174</v>
      </c>
      <c r="K147" s="122">
        <f t="shared" si="182"/>
        <v>0.27056277056277056</v>
      </c>
      <c r="L147" s="120">
        <v>11</v>
      </c>
      <c r="M147" s="339">
        <f>'KOTIS-from the U.S.'!C86</f>
        <v>7</v>
      </c>
      <c r="N147" s="339">
        <f>'KOTIS-from the U.S.'!D86</f>
        <v>12</v>
      </c>
      <c r="O147" s="339">
        <f>'KOTIS-from the U.S.'!E86</f>
        <v>17</v>
      </c>
      <c r="P147" s="339">
        <f>'KOTIS-from the U.S.'!F86</f>
        <v>42</v>
      </c>
      <c r="Q147" s="339">
        <f>'KOTIS-from the U.S.'!G86</f>
        <v>58</v>
      </c>
      <c r="R147" s="339">
        <f>'KOTIS-from the U.S.'!H86</f>
        <v>20</v>
      </c>
      <c r="S147" s="121">
        <f>'KOTIS-from the U.S.'!I86</f>
        <v>15</v>
      </c>
      <c r="T147" s="123">
        <f t="shared" si="183"/>
        <v>-0.25</v>
      </c>
    </row>
    <row r="148" spans="1:20" ht="13.15" customHeight="1">
      <c r="A148" s="281" t="s">
        <v>51</v>
      </c>
      <c r="B148" s="279" t="s">
        <v>52</v>
      </c>
      <c r="C148" s="120">
        <v>2379</v>
      </c>
      <c r="D148" s="339">
        <f>'KOTIS-from World'!C87</f>
        <v>2870</v>
      </c>
      <c r="E148" s="339">
        <f>'KOTIS-from World'!D87</f>
        <v>2451</v>
      </c>
      <c r="F148" s="339">
        <f>'KOTIS-from World'!E87</f>
        <v>3147</v>
      </c>
      <c r="G148" s="339">
        <f>'KOTIS-from World'!F87</f>
        <v>3313</v>
      </c>
      <c r="H148" s="339">
        <f>'KOTIS-from World'!G87</f>
        <v>4350</v>
      </c>
      <c r="I148" s="339">
        <f>'KOTIS-from World'!H87</f>
        <v>1397</v>
      </c>
      <c r="J148" s="121">
        <f>'KOTIS-from World'!I87</f>
        <v>1287</v>
      </c>
      <c r="K148" s="122">
        <f t="shared" si="182"/>
        <v>-7.874015748031496E-2</v>
      </c>
      <c r="L148" s="120">
        <v>44</v>
      </c>
      <c r="M148" s="339">
        <f>'KOTIS-from the U.S.'!C87</f>
        <v>41</v>
      </c>
      <c r="N148" s="339">
        <f>'KOTIS-from the U.S.'!D87</f>
        <v>48</v>
      </c>
      <c r="O148" s="339">
        <f>'KOTIS-from the U.S.'!E87</f>
        <v>42</v>
      </c>
      <c r="P148" s="339">
        <f>'KOTIS-from the U.S.'!F87</f>
        <v>84</v>
      </c>
      <c r="Q148" s="339">
        <f>'KOTIS-from the U.S.'!G87</f>
        <v>121</v>
      </c>
      <c r="R148" s="339">
        <f>'KOTIS-from the U.S.'!H87</f>
        <v>46</v>
      </c>
      <c r="S148" s="121">
        <f>'KOTIS-from the U.S.'!I87</f>
        <v>37</v>
      </c>
      <c r="T148" s="123">
        <f t="shared" si="183"/>
        <v>-0.19565217391304349</v>
      </c>
    </row>
    <row r="149" spans="1:20" ht="13.15" customHeight="1">
      <c r="A149" s="281" t="s">
        <v>53</v>
      </c>
      <c r="B149" s="279" t="s">
        <v>54</v>
      </c>
      <c r="C149" s="120">
        <v>14977</v>
      </c>
      <c r="D149" s="339">
        <f>'KOTIS-from World'!C88</f>
        <v>9154</v>
      </c>
      <c r="E149" s="339">
        <f>'KOTIS-from World'!D88</f>
        <v>12220</v>
      </c>
      <c r="F149" s="339">
        <f>'KOTIS-from World'!E88</f>
        <v>17031</v>
      </c>
      <c r="G149" s="339">
        <f>'KOTIS-from World'!F88</f>
        <v>17187</v>
      </c>
      <c r="H149" s="339">
        <f>'KOTIS-from World'!G88</f>
        <v>16225</v>
      </c>
      <c r="I149" s="339">
        <f>'KOTIS-from World'!H88</f>
        <v>7685</v>
      </c>
      <c r="J149" s="121">
        <f>'KOTIS-from World'!I88</f>
        <v>4437</v>
      </c>
      <c r="K149" s="122">
        <f t="shared" si="182"/>
        <v>-0.42264150943396228</v>
      </c>
      <c r="L149" s="120">
        <v>584</v>
      </c>
      <c r="M149" s="339">
        <f>'KOTIS-from the U.S.'!C88</f>
        <v>478</v>
      </c>
      <c r="N149" s="339">
        <f>'KOTIS-from the U.S.'!D88</f>
        <v>526</v>
      </c>
      <c r="O149" s="339">
        <f>'KOTIS-from the U.S.'!E88</f>
        <v>536</v>
      </c>
      <c r="P149" s="339">
        <f>'KOTIS-from the U.S.'!F88</f>
        <v>700</v>
      </c>
      <c r="Q149" s="339">
        <f>'KOTIS-from the U.S.'!G88</f>
        <v>981</v>
      </c>
      <c r="R149" s="339">
        <f>'KOTIS-from the U.S.'!H88</f>
        <v>388</v>
      </c>
      <c r="S149" s="121">
        <f>'KOTIS-from the U.S.'!I88</f>
        <v>282</v>
      </c>
      <c r="T149" s="123">
        <f t="shared" si="183"/>
        <v>-0.27319587628865977</v>
      </c>
    </row>
    <row r="150" spans="1:20" s="48" customFormat="1" ht="13.15" customHeight="1">
      <c r="A150" s="271"/>
      <c r="B150" s="272" t="s">
        <v>55</v>
      </c>
      <c r="C150" s="437">
        <f t="shared" ref="C150:H150" si="184">SUM(C140:C149)</f>
        <v>662576</v>
      </c>
      <c r="D150" s="437">
        <f t="shared" si="184"/>
        <v>745254</v>
      </c>
      <c r="E150" s="437">
        <f t="shared" si="184"/>
        <v>720022</v>
      </c>
      <c r="F150" s="437">
        <f t="shared" si="184"/>
        <v>754038</v>
      </c>
      <c r="G150" s="437">
        <f t="shared" si="184"/>
        <v>836019</v>
      </c>
      <c r="H150" s="437">
        <f t="shared" si="184"/>
        <v>1027045</v>
      </c>
      <c r="I150" s="124">
        <f t="shared" ref="I150:J150" si="185">SUM(I140:I149)</f>
        <v>307346</v>
      </c>
      <c r="J150" s="124">
        <f t="shared" si="185"/>
        <v>400525</v>
      </c>
      <c r="K150" s="125">
        <f>(J150-I150)/I150</f>
        <v>0.30317297117906206</v>
      </c>
      <c r="L150" s="437">
        <f t="shared" ref="L150:S150" si="186">SUM(L140:L149)</f>
        <v>64426</v>
      </c>
      <c r="M150" s="437">
        <f t="shared" si="186"/>
        <v>75234</v>
      </c>
      <c r="N150" s="437">
        <f t="shared" si="186"/>
        <v>87887</v>
      </c>
      <c r="O150" s="437">
        <f t="shared" si="186"/>
        <v>99384</v>
      </c>
      <c r="P150" s="437">
        <f t="shared" si="186"/>
        <v>102469</v>
      </c>
      <c r="Q150" s="437">
        <f t="shared" si="186"/>
        <v>116284</v>
      </c>
      <c r="R150" s="124">
        <f t="shared" si="186"/>
        <v>41069</v>
      </c>
      <c r="S150" s="124">
        <f t="shared" si="186"/>
        <v>45343</v>
      </c>
      <c r="T150" s="126">
        <f>(S150-R150)/R150</f>
        <v>0.10406876232681585</v>
      </c>
    </row>
    <row r="151" spans="1:20" s="48" customFormat="1" ht="13.15" customHeight="1">
      <c r="A151" s="269"/>
      <c r="B151" s="273" t="s">
        <v>498</v>
      </c>
      <c r="C151" s="475"/>
      <c r="D151" s="475">
        <f>(D150-C150)/C150</f>
        <v>0.12478266644128372</v>
      </c>
      <c r="E151" s="475">
        <f t="shared" ref="E151:H151" si="187">(E150-D150)/D150</f>
        <v>-3.3856913213481575E-2</v>
      </c>
      <c r="F151" s="475">
        <f t="shared" si="187"/>
        <v>4.7243000908305577E-2</v>
      </c>
      <c r="G151" s="475">
        <f t="shared" si="187"/>
        <v>0.10872263732066553</v>
      </c>
      <c r="H151" s="475">
        <f t="shared" si="187"/>
        <v>0.228494806936206</v>
      </c>
      <c r="I151" s="128"/>
      <c r="J151" s="128"/>
      <c r="K151" s="129"/>
      <c r="L151" s="407"/>
      <c r="M151" s="407">
        <f t="shared" ref="M151" si="188">IF(L150&gt;0,(M150-L150)/L150,"n/a")</f>
        <v>0.16775835842672213</v>
      </c>
      <c r="N151" s="407">
        <f t="shared" ref="N151" si="189">IF(M150&gt;0,(N150-M150)/M150,"n/a")</f>
        <v>0.16818193901693385</v>
      </c>
      <c r="O151" s="407">
        <f t="shared" ref="O151" si="190">IF(N150&gt;0,(O150-N150)/N150,"n/a")</f>
        <v>0.13081570653225164</v>
      </c>
      <c r="P151" s="407">
        <f t="shared" ref="P151" si="191">IF(O150&gt;0,(P150-O150)/O150,"n/a")</f>
        <v>3.1041213877485308E-2</v>
      </c>
      <c r="Q151" s="407">
        <f t="shared" ref="Q151" si="192">IF(P150&gt;0,(Q150-P150)/P150,"n/a")</f>
        <v>0.1348212630161317</v>
      </c>
      <c r="R151" s="131"/>
      <c r="S151" s="132"/>
      <c r="T151" s="133"/>
    </row>
    <row r="152" spans="1:20" s="47" customFormat="1" ht="13.15" customHeight="1">
      <c r="A152" s="274"/>
      <c r="B152" s="275" t="s">
        <v>499</v>
      </c>
      <c r="C152" s="134"/>
      <c r="D152" s="135"/>
      <c r="E152" s="135"/>
      <c r="F152" s="135"/>
      <c r="G152" s="135"/>
      <c r="H152" s="135"/>
      <c r="I152" s="136"/>
      <c r="J152" s="136"/>
      <c r="K152" s="137"/>
      <c r="L152" s="477">
        <f>L150/C150</f>
        <v>9.7235637873994835E-2</v>
      </c>
      <c r="M152" s="477">
        <f t="shared" ref="M152" si="193">M150/D150</f>
        <v>0.10095081676851114</v>
      </c>
      <c r="N152" s="477">
        <f t="shared" ref="N152" si="194">N150/E150</f>
        <v>0.12206154811936303</v>
      </c>
      <c r="O152" s="477">
        <f t="shared" ref="O152" si="195">O150/F150</f>
        <v>0.13180237600757522</v>
      </c>
      <c r="P152" s="477">
        <f t="shared" ref="P152" si="196">P150/G150</f>
        <v>0.12256778853112189</v>
      </c>
      <c r="Q152" s="477">
        <f t="shared" ref="Q152" si="197">Q150/H150</f>
        <v>0.11322191335335842</v>
      </c>
      <c r="R152" s="139">
        <f t="shared" ref="R152" si="198">R150/I150</f>
        <v>0.13362464453742687</v>
      </c>
      <c r="S152" s="139">
        <f t="shared" ref="S152" si="199">S150/J150</f>
        <v>0.11320891330129206</v>
      </c>
      <c r="T152" s="137"/>
    </row>
    <row r="153" spans="1:20" ht="13.15" customHeight="1">
      <c r="A153" s="278"/>
      <c r="B153" s="279"/>
      <c r="C153" s="144"/>
      <c r="D153" s="144"/>
      <c r="E153" s="144"/>
      <c r="F153" s="144"/>
      <c r="G153" s="144"/>
      <c r="H153" s="144"/>
      <c r="I153" s="147"/>
      <c r="J153" s="147"/>
      <c r="K153" s="145"/>
      <c r="L153" s="144"/>
      <c r="M153" s="144"/>
      <c r="N153" s="144"/>
      <c r="O153" s="144"/>
      <c r="P153" s="144"/>
      <c r="Q153" s="144"/>
      <c r="R153" s="147"/>
      <c r="S153" s="147"/>
      <c r="T153" s="146"/>
    </row>
    <row r="154" spans="1:20" ht="13.15" customHeight="1">
      <c r="A154" s="278" t="s">
        <v>56</v>
      </c>
      <c r="B154" s="279"/>
      <c r="C154" s="144"/>
      <c r="D154" s="144"/>
      <c r="E154" s="144"/>
      <c r="F154" s="144"/>
      <c r="G154" s="144"/>
      <c r="H154" s="144"/>
      <c r="I154" s="147"/>
      <c r="J154" s="147"/>
      <c r="K154" s="145"/>
      <c r="L154" s="144"/>
      <c r="M154" s="144"/>
      <c r="N154" s="144"/>
      <c r="O154" s="144"/>
      <c r="P154" s="144"/>
      <c r="Q154" s="144"/>
      <c r="R154" s="147"/>
      <c r="S154" s="147"/>
      <c r="T154" s="146"/>
    </row>
    <row r="155" spans="1:20" ht="13.15" customHeight="1">
      <c r="A155" s="281" t="s">
        <v>57</v>
      </c>
      <c r="B155" s="279" t="s">
        <v>58</v>
      </c>
      <c r="C155" s="120">
        <v>1007603</v>
      </c>
      <c r="D155" s="339">
        <f>'KOTIS-from World'!C89</f>
        <v>957625</v>
      </c>
      <c r="E155" s="339">
        <f>'KOTIS-from World'!D89</f>
        <v>1001534</v>
      </c>
      <c r="F155" s="339">
        <f>'KOTIS-from World'!E89</f>
        <v>989818</v>
      </c>
      <c r="G155" s="339">
        <f>'KOTIS-from World'!F89</f>
        <v>970454</v>
      </c>
      <c r="H155" s="339">
        <f>'KOTIS-from World'!G89</f>
        <v>1349111</v>
      </c>
      <c r="I155" s="339">
        <f>'KOTIS-from World'!H89</f>
        <v>332283</v>
      </c>
      <c r="J155" s="121">
        <f>'KOTIS-from World'!I89</f>
        <v>572772</v>
      </c>
      <c r="K155" s="122">
        <f t="shared" ref="K155:K162" si="200">IF(I155&gt;0, (J155-I155)/I155, "n/a ")</f>
        <v>0.72374752846218438</v>
      </c>
      <c r="L155" s="120">
        <v>290600</v>
      </c>
      <c r="M155" s="339">
        <f>'KOTIS-from the U.S.'!C89</f>
        <v>329485</v>
      </c>
      <c r="N155" s="339">
        <f>'KOTIS-from the U.S.'!D89</f>
        <v>367996</v>
      </c>
      <c r="O155" s="339">
        <f>'KOTIS-from the U.S.'!E89</f>
        <v>337480</v>
      </c>
      <c r="P155" s="339">
        <f>'KOTIS-from the U.S.'!F89</f>
        <v>379554</v>
      </c>
      <c r="Q155" s="339">
        <f>'KOTIS-from the U.S.'!G89</f>
        <v>557631</v>
      </c>
      <c r="R155" s="339">
        <f>'KOTIS-from the U.S.'!H89</f>
        <v>175398</v>
      </c>
      <c r="S155" s="121">
        <f>'KOTIS-from the U.S.'!I89</f>
        <v>195708</v>
      </c>
      <c r="T155" s="123">
        <f t="shared" ref="T155:T162" si="201">IF(R155&gt;0, (S155-R155)/R155, "n/a ")</f>
        <v>0.1157937946840899</v>
      </c>
    </row>
    <row r="156" spans="1:20" ht="13.15" customHeight="1">
      <c r="A156" s="281" t="s">
        <v>59</v>
      </c>
      <c r="B156" s="279" t="s">
        <v>60</v>
      </c>
      <c r="C156" s="120">
        <v>5817</v>
      </c>
      <c r="D156" s="339">
        <f>'KOTIS-from World'!C90</f>
        <v>3463</v>
      </c>
      <c r="E156" s="339">
        <f>'KOTIS-from World'!D90</f>
        <v>4556</v>
      </c>
      <c r="F156" s="339">
        <f>'KOTIS-from World'!E90</f>
        <v>4799</v>
      </c>
      <c r="G156" s="339">
        <f>'KOTIS-from World'!F90</f>
        <v>4730</v>
      </c>
      <c r="H156" s="339">
        <f>'KOTIS-from World'!G90</f>
        <v>4979</v>
      </c>
      <c r="I156" s="339">
        <f>'KOTIS-from World'!H90</f>
        <v>122</v>
      </c>
      <c r="J156" s="121">
        <f>'KOTIS-from World'!I90</f>
        <v>49</v>
      </c>
      <c r="K156" s="122">
        <f t="shared" si="200"/>
        <v>-0.59836065573770492</v>
      </c>
      <c r="L156" s="120">
        <v>5258</v>
      </c>
      <c r="M156" s="339">
        <f>'KOTIS-from the U.S.'!C90</f>
        <v>3141</v>
      </c>
      <c r="N156" s="339">
        <f>'KOTIS-from the U.S.'!D90</f>
        <v>2964</v>
      </c>
      <c r="O156" s="339">
        <f>'KOTIS-from the U.S.'!E90</f>
        <v>4233</v>
      </c>
      <c r="P156" s="339">
        <f>'KOTIS-from the U.S.'!F90</f>
        <v>4275</v>
      </c>
      <c r="Q156" s="339">
        <f>'KOTIS-from the U.S.'!G90</f>
        <v>4285</v>
      </c>
      <c r="R156" s="339">
        <f>'KOTIS-from the U.S.'!H90</f>
        <v>0</v>
      </c>
      <c r="S156" s="121">
        <f>'KOTIS-from the U.S.'!I90</f>
        <v>0</v>
      </c>
      <c r="T156" s="123" t="str">
        <f t="shared" si="201"/>
        <v xml:space="preserve">n/a </v>
      </c>
    </row>
    <row r="157" spans="1:20" ht="13.15" customHeight="1">
      <c r="A157" s="281" t="s">
        <v>61</v>
      </c>
      <c r="B157" s="279" t="s">
        <v>62</v>
      </c>
      <c r="C157" s="120">
        <v>13681</v>
      </c>
      <c r="D157" s="339">
        <f>'KOTIS-from World'!C91</f>
        <v>15916</v>
      </c>
      <c r="E157" s="339">
        <f>'KOTIS-from World'!D91</f>
        <v>14917</v>
      </c>
      <c r="F157" s="339">
        <f>'KOTIS-from World'!E91</f>
        <v>19610</v>
      </c>
      <c r="G157" s="339">
        <f>'KOTIS-from World'!F91</f>
        <v>15069</v>
      </c>
      <c r="H157" s="339">
        <f>'KOTIS-from World'!G91</f>
        <v>15483</v>
      </c>
      <c r="I157" s="339">
        <f>'KOTIS-from World'!H91</f>
        <v>6829</v>
      </c>
      <c r="J157" s="121">
        <f>'KOTIS-from World'!I91</f>
        <v>9294</v>
      </c>
      <c r="K157" s="122">
        <f t="shared" si="200"/>
        <v>0.36096060916678868</v>
      </c>
      <c r="L157" s="120">
        <v>636</v>
      </c>
      <c r="M157" s="339">
        <f>'KOTIS-from the U.S.'!C91</f>
        <v>690</v>
      </c>
      <c r="N157" s="339">
        <f>'KOTIS-from the U.S.'!D91</f>
        <v>1422</v>
      </c>
      <c r="O157" s="339">
        <f>'KOTIS-from the U.S.'!E91</f>
        <v>1715</v>
      </c>
      <c r="P157" s="339">
        <f>'KOTIS-from the U.S.'!F91</f>
        <v>806</v>
      </c>
      <c r="Q157" s="339">
        <f>'KOTIS-from the U.S.'!G91</f>
        <v>1036</v>
      </c>
      <c r="R157" s="339">
        <f>'KOTIS-from the U.S.'!H91</f>
        <v>141</v>
      </c>
      <c r="S157" s="121">
        <f>'KOTIS-from the U.S.'!I91</f>
        <v>131</v>
      </c>
      <c r="T157" s="123">
        <f t="shared" si="201"/>
        <v>-7.0921985815602842E-2</v>
      </c>
    </row>
    <row r="158" spans="1:20" ht="13.15" customHeight="1">
      <c r="A158" s="281" t="s">
        <v>63</v>
      </c>
      <c r="B158" s="279" t="s">
        <v>64</v>
      </c>
      <c r="C158" s="120">
        <v>7769</v>
      </c>
      <c r="D158" s="339">
        <f>'KOTIS-from World'!C92</f>
        <v>8478</v>
      </c>
      <c r="E158" s="339">
        <f>'KOTIS-from World'!D92</f>
        <v>14944</v>
      </c>
      <c r="F158" s="339">
        <f>'KOTIS-from World'!E92</f>
        <v>8815</v>
      </c>
      <c r="G158" s="339">
        <f>'KOTIS-from World'!F92</f>
        <v>8398</v>
      </c>
      <c r="H158" s="339">
        <f>'KOTIS-from World'!G92</f>
        <v>9621</v>
      </c>
      <c r="I158" s="339">
        <f>'KOTIS-from World'!H92</f>
        <v>2937</v>
      </c>
      <c r="J158" s="121">
        <f>'KOTIS-from World'!I92</f>
        <v>5212</v>
      </c>
      <c r="K158" s="122">
        <f t="shared" si="200"/>
        <v>0.77459993190330267</v>
      </c>
      <c r="L158" s="120">
        <v>1134</v>
      </c>
      <c r="M158" s="339">
        <f>'KOTIS-from the U.S.'!C92</f>
        <v>963</v>
      </c>
      <c r="N158" s="339">
        <f>'KOTIS-from the U.S.'!D92</f>
        <v>1230</v>
      </c>
      <c r="O158" s="339">
        <f>'KOTIS-from the U.S.'!E92</f>
        <v>1249</v>
      </c>
      <c r="P158" s="339">
        <f>'KOTIS-from the U.S.'!F92</f>
        <v>809</v>
      </c>
      <c r="Q158" s="339">
        <f>'KOTIS-from the U.S.'!G92</f>
        <v>1103</v>
      </c>
      <c r="R158" s="339">
        <f>'KOTIS-from the U.S.'!H92</f>
        <v>525</v>
      </c>
      <c r="S158" s="121">
        <f>'KOTIS-from the U.S.'!I92</f>
        <v>71</v>
      </c>
      <c r="T158" s="123">
        <f t="shared" si="201"/>
        <v>-0.86476190476190473</v>
      </c>
    </row>
    <row r="159" spans="1:20" ht="13.15" customHeight="1">
      <c r="A159" s="281" t="s">
        <v>65</v>
      </c>
      <c r="B159" s="279" t="s">
        <v>66</v>
      </c>
      <c r="C159" s="120">
        <v>1898337</v>
      </c>
      <c r="D159" s="339">
        <f>'KOTIS-from World'!C93</f>
        <v>1788710</v>
      </c>
      <c r="E159" s="339">
        <f>'KOTIS-from World'!D93</f>
        <v>2132566</v>
      </c>
      <c r="F159" s="339">
        <f>'KOTIS-from World'!E93</f>
        <v>2352948</v>
      </c>
      <c r="G159" s="339">
        <f>'KOTIS-from World'!F93</f>
        <v>2370922</v>
      </c>
      <c r="H159" s="339">
        <f>'KOTIS-from World'!G93</f>
        <v>3223894</v>
      </c>
      <c r="I159" s="339">
        <f>'KOTIS-from World'!H93</f>
        <v>946536</v>
      </c>
      <c r="J159" s="121">
        <f>'KOTIS-from World'!I93</f>
        <v>1358365</v>
      </c>
      <c r="K159" s="122">
        <f t="shared" si="200"/>
        <v>0.43509068857391586</v>
      </c>
      <c r="L159" s="120">
        <v>832318</v>
      </c>
      <c r="M159" s="339">
        <f>'KOTIS-from the U.S.'!C93</f>
        <v>852737</v>
      </c>
      <c r="N159" s="339">
        <f>'KOTIS-from the U.S.'!D93</f>
        <v>1414264</v>
      </c>
      <c r="O159" s="339">
        <f>'KOTIS-from the U.S.'!E93</f>
        <v>581275</v>
      </c>
      <c r="P159" s="339">
        <f>'KOTIS-from the U.S.'!F93</f>
        <v>640369</v>
      </c>
      <c r="Q159" s="339">
        <f>'KOTIS-from the U.S.'!G93</f>
        <v>841754</v>
      </c>
      <c r="R159" s="339">
        <f>'KOTIS-from the U.S.'!H93</f>
        <v>329360</v>
      </c>
      <c r="S159" s="121">
        <f>'KOTIS-from the U.S.'!I93</f>
        <v>63273</v>
      </c>
      <c r="T159" s="123">
        <f t="shared" si="201"/>
        <v>-0.80789106145251399</v>
      </c>
    </row>
    <row r="160" spans="1:20" ht="13.15" customHeight="1">
      <c r="A160" s="281" t="s">
        <v>67</v>
      </c>
      <c r="B160" s="279" t="s">
        <v>68</v>
      </c>
      <c r="C160" s="120">
        <v>264893</v>
      </c>
      <c r="D160" s="339">
        <f>'KOTIS-from World'!C94</f>
        <v>298413</v>
      </c>
      <c r="E160" s="339">
        <f>'KOTIS-from World'!D94</f>
        <v>299669</v>
      </c>
      <c r="F160" s="339">
        <f>'KOTIS-from World'!E94</f>
        <v>274222</v>
      </c>
      <c r="G160" s="339">
        <f>'KOTIS-from World'!F94</f>
        <v>375415</v>
      </c>
      <c r="H160" s="339">
        <f>'KOTIS-from World'!G94</f>
        <v>402573</v>
      </c>
      <c r="I160" s="339">
        <f>'KOTIS-from World'!H94</f>
        <v>140003</v>
      </c>
      <c r="J160" s="121">
        <f>'KOTIS-from World'!I94</f>
        <v>116996</v>
      </c>
      <c r="K160" s="122">
        <f t="shared" si="200"/>
        <v>-0.1643321928815811</v>
      </c>
      <c r="L160" s="120">
        <v>86120</v>
      </c>
      <c r="M160" s="339">
        <f>'KOTIS-from the U.S.'!C94</f>
        <v>106343</v>
      </c>
      <c r="N160" s="339">
        <f>'KOTIS-from the U.S.'!D94</f>
        <v>80032</v>
      </c>
      <c r="O160" s="339">
        <f>'KOTIS-from the U.S.'!E94</f>
        <v>142444</v>
      </c>
      <c r="P160" s="339">
        <f>'KOTIS-from the U.S.'!F94</f>
        <v>137734</v>
      </c>
      <c r="Q160" s="339">
        <f>'KOTIS-from the U.S.'!G94</f>
        <v>151623</v>
      </c>
      <c r="R160" s="339">
        <f>'KOTIS-from the U.S.'!H94</f>
        <v>24362</v>
      </c>
      <c r="S160" s="121">
        <f>'KOTIS-from the U.S.'!I94</f>
        <v>27462</v>
      </c>
      <c r="T160" s="123">
        <f t="shared" si="201"/>
        <v>0.12724735243411872</v>
      </c>
    </row>
    <row r="161" spans="1:20" ht="13.15" customHeight="1">
      <c r="A161" s="281" t="s">
        <v>69</v>
      </c>
      <c r="B161" s="279" t="s">
        <v>70</v>
      </c>
      <c r="C161" s="120">
        <v>2089</v>
      </c>
      <c r="D161" s="339">
        <f>'KOTIS-from World'!C95</f>
        <v>2037</v>
      </c>
      <c r="E161" s="339">
        <f>'KOTIS-from World'!D95</f>
        <v>11972</v>
      </c>
      <c r="F161" s="339">
        <f>'KOTIS-from World'!E95</f>
        <v>2030</v>
      </c>
      <c r="G161" s="339">
        <f>'KOTIS-from World'!F95</f>
        <v>2853</v>
      </c>
      <c r="H161" s="339">
        <f>'KOTIS-from World'!G95</f>
        <v>3155</v>
      </c>
      <c r="I161" s="339">
        <f>'KOTIS-from World'!H95</f>
        <v>1264</v>
      </c>
      <c r="J161" s="121">
        <f>'KOTIS-from World'!I95</f>
        <v>1413</v>
      </c>
      <c r="K161" s="122">
        <f t="shared" si="200"/>
        <v>0.11787974683544304</v>
      </c>
      <c r="L161" s="120">
        <v>403</v>
      </c>
      <c r="M161" s="339">
        <f>'KOTIS-from the U.S.'!C95</f>
        <v>415</v>
      </c>
      <c r="N161" s="339">
        <f>'KOTIS-from the U.S.'!D95</f>
        <v>10301</v>
      </c>
      <c r="O161" s="339">
        <f>'KOTIS-from the U.S.'!E95</f>
        <v>587</v>
      </c>
      <c r="P161" s="339">
        <f>'KOTIS-from the U.S.'!F95</f>
        <v>515</v>
      </c>
      <c r="Q161" s="339">
        <f>'KOTIS-from the U.S.'!G95</f>
        <v>503</v>
      </c>
      <c r="R161" s="339">
        <f>'KOTIS-from the U.S.'!H95</f>
        <v>213</v>
      </c>
      <c r="S161" s="121">
        <f>'KOTIS-from the U.S.'!I95</f>
        <v>13</v>
      </c>
      <c r="T161" s="123">
        <f t="shared" si="201"/>
        <v>-0.93896713615023475</v>
      </c>
    </row>
    <row r="162" spans="1:20" ht="13.15" customHeight="1">
      <c r="A162" s="281" t="s">
        <v>71</v>
      </c>
      <c r="B162" s="279" t="s">
        <v>72</v>
      </c>
      <c r="C162" s="120">
        <v>11861</v>
      </c>
      <c r="D162" s="339">
        <f>'KOTIS-from World'!C96</f>
        <v>9906</v>
      </c>
      <c r="E162" s="339">
        <f>'KOTIS-from World'!D96</f>
        <v>10390</v>
      </c>
      <c r="F162" s="339">
        <f>'KOTIS-from World'!E96</f>
        <v>9847</v>
      </c>
      <c r="G162" s="339">
        <f>'KOTIS-from World'!F96</f>
        <v>13366</v>
      </c>
      <c r="H162" s="339">
        <f>'KOTIS-from World'!G96</f>
        <v>14343</v>
      </c>
      <c r="I162" s="339">
        <f>'KOTIS-from World'!H96</f>
        <v>5479</v>
      </c>
      <c r="J162" s="121">
        <f>'KOTIS-from World'!I96</f>
        <v>7431</v>
      </c>
      <c r="K162" s="122">
        <f t="shared" si="200"/>
        <v>0.35626939222485854</v>
      </c>
      <c r="L162" s="120">
        <v>2722</v>
      </c>
      <c r="M162" s="339">
        <f>'KOTIS-from the U.S.'!C96</f>
        <v>1397</v>
      </c>
      <c r="N162" s="339">
        <f>'KOTIS-from the U.S.'!D96</f>
        <v>2119</v>
      </c>
      <c r="O162" s="339">
        <f>'KOTIS-from the U.S.'!E96</f>
        <v>2304</v>
      </c>
      <c r="P162" s="339">
        <f>'KOTIS-from the U.S.'!F96</f>
        <v>2711</v>
      </c>
      <c r="Q162" s="339">
        <f>'KOTIS-from the U.S.'!G96</f>
        <v>2366</v>
      </c>
      <c r="R162" s="339">
        <f>'KOTIS-from the U.S.'!H96</f>
        <v>1940</v>
      </c>
      <c r="S162" s="121">
        <f>'KOTIS-from the U.S.'!I96</f>
        <v>1639</v>
      </c>
      <c r="T162" s="123">
        <f t="shared" si="201"/>
        <v>-0.15515463917525774</v>
      </c>
    </row>
    <row r="163" spans="1:20" s="48" customFormat="1" ht="13.15" customHeight="1">
      <c r="A163" s="271"/>
      <c r="B163" s="272" t="s">
        <v>73</v>
      </c>
      <c r="C163" s="437">
        <f t="shared" ref="C163:H163" si="202">SUM(C155:C162)</f>
        <v>3212050</v>
      </c>
      <c r="D163" s="437">
        <f t="shared" si="202"/>
        <v>3084548</v>
      </c>
      <c r="E163" s="437">
        <f t="shared" si="202"/>
        <v>3490548</v>
      </c>
      <c r="F163" s="437">
        <f t="shared" si="202"/>
        <v>3662089</v>
      </c>
      <c r="G163" s="437">
        <f t="shared" si="202"/>
        <v>3761207</v>
      </c>
      <c r="H163" s="437">
        <f t="shared" si="202"/>
        <v>5023159</v>
      </c>
      <c r="I163" s="124">
        <f t="shared" ref="I163:J163" si="203">SUM(I155:I162)</f>
        <v>1435453</v>
      </c>
      <c r="J163" s="124">
        <f t="shared" si="203"/>
        <v>2071532</v>
      </c>
      <c r="K163" s="125">
        <f>(J163-I163)/I163</f>
        <v>0.44312074306856442</v>
      </c>
      <c r="L163" s="437">
        <f t="shared" ref="L163:S163" si="204">SUM(L155:L162)</f>
        <v>1219191</v>
      </c>
      <c r="M163" s="437">
        <f t="shared" si="204"/>
        <v>1295171</v>
      </c>
      <c r="N163" s="437">
        <f t="shared" si="204"/>
        <v>1880328</v>
      </c>
      <c r="O163" s="437">
        <f t="shared" si="204"/>
        <v>1071287</v>
      </c>
      <c r="P163" s="437">
        <f t="shared" si="204"/>
        <v>1166773</v>
      </c>
      <c r="Q163" s="437">
        <f t="shared" si="204"/>
        <v>1560301</v>
      </c>
      <c r="R163" s="124">
        <f t="shared" si="204"/>
        <v>531939</v>
      </c>
      <c r="S163" s="124">
        <f t="shared" si="204"/>
        <v>288297</v>
      </c>
      <c r="T163" s="126">
        <f>(S163-R163)/R163</f>
        <v>-0.45802620225251389</v>
      </c>
    </row>
    <row r="164" spans="1:20" s="48" customFormat="1" ht="13.15" customHeight="1">
      <c r="A164" s="269"/>
      <c r="B164" s="273" t="s">
        <v>498</v>
      </c>
      <c r="C164" s="475"/>
      <c r="D164" s="475">
        <f>(D163-C163)/C163</f>
        <v>-3.9694898896343457E-2</v>
      </c>
      <c r="E164" s="475">
        <f t="shared" ref="E164:H164" si="205">(E163-D163)/D163</f>
        <v>0.13162382300421327</v>
      </c>
      <c r="F164" s="475">
        <f t="shared" si="205"/>
        <v>4.9144432335553045E-2</v>
      </c>
      <c r="G164" s="475">
        <f t="shared" si="205"/>
        <v>2.7065972454519811E-2</v>
      </c>
      <c r="H164" s="475">
        <f t="shared" si="205"/>
        <v>0.33551782712304851</v>
      </c>
      <c r="I164" s="128"/>
      <c r="J164" s="128"/>
      <c r="K164" s="129"/>
      <c r="L164" s="407"/>
      <c r="M164" s="407">
        <f t="shared" ref="M164" si="206">IF(L163&gt;0,(M163-L163)/L163,"n/a")</f>
        <v>6.2320013845246561E-2</v>
      </c>
      <c r="N164" s="407">
        <f t="shared" ref="N164" si="207">IF(M163&gt;0,(N163-M163)/M163,"n/a")</f>
        <v>0.451799028854105</v>
      </c>
      <c r="O164" s="407">
        <f t="shared" ref="O164" si="208">IF(N163&gt;0,(O163-N163)/N163,"n/a")</f>
        <v>-0.43026588978093183</v>
      </c>
      <c r="P164" s="407">
        <f t="shared" ref="P164" si="209">IF(O163&gt;0,(P163-O163)/O163,"n/a")</f>
        <v>8.913204398074466E-2</v>
      </c>
      <c r="Q164" s="407">
        <f t="shared" ref="Q164" si="210">IF(P163&gt;0,(Q163-P163)/P163,"n/a")</f>
        <v>0.33727897371639554</v>
      </c>
      <c r="R164" s="131"/>
      <c r="S164" s="132"/>
      <c r="T164" s="133"/>
    </row>
    <row r="165" spans="1:20" s="47" customFormat="1" ht="13.15" customHeight="1">
      <c r="A165" s="274"/>
      <c r="B165" s="275" t="s">
        <v>499</v>
      </c>
      <c r="C165" s="134"/>
      <c r="D165" s="135"/>
      <c r="E165" s="135"/>
      <c r="F165" s="135"/>
      <c r="G165" s="135"/>
      <c r="H165" s="135"/>
      <c r="I165" s="136"/>
      <c r="J165" s="136"/>
      <c r="K165" s="137"/>
      <c r="L165" s="477">
        <f>L163/C163</f>
        <v>0.37956787721237217</v>
      </c>
      <c r="M165" s="477">
        <f t="shared" ref="M165" si="211">M163/D163</f>
        <v>0.41989004547830022</v>
      </c>
      <c r="N165" s="477">
        <f t="shared" ref="N165" si="212">N163/E163</f>
        <v>0.53869134588609013</v>
      </c>
      <c r="O165" s="477">
        <f t="shared" ref="O165" si="213">O163/F163</f>
        <v>0.29253439771671308</v>
      </c>
      <c r="P165" s="477">
        <f t="shared" ref="P165" si="214">P163/G163</f>
        <v>0.31021238660887318</v>
      </c>
      <c r="Q165" s="477">
        <f t="shared" ref="Q165" si="215">Q163/H163</f>
        <v>0.31062146350533598</v>
      </c>
      <c r="R165" s="139">
        <f t="shared" ref="R165" si="216">R163/I163</f>
        <v>0.37057221657553402</v>
      </c>
      <c r="S165" s="139">
        <f t="shared" ref="S165" si="217">S163/J163</f>
        <v>0.13917091312130345</v>
      </c>
      <c r="T165" s="137"/>
    </row>
    <row r="166" spans="1:20" ht="13.15" customHeight="1">
      <c r="A166" s="278"/>
      <c r="B166" s="279"/>
      <c r="C166" s="144"/>
      <c r="D166" s="144"/>
      <c r="E166" s="144"/>
      <c r="F166" s="144"/>
      <c r="G166" s="144"/>
      <c r="H166" s="144"/>
      <c r="I166" s="147"/>
      <c r="J166" s="147"/>
      <c r="K166" s="145"/>
      <c r="L166" s="144"/>
      <c r="M166" s="144"/>
      <c r="N166" s="144"/>
      <c r="O166" s="144"/>
      <c r="P166" s="144"/>
      <c r="Q166" s="144"/>
      <c r="R166" s="147"/>
      <c r="S166" s="147"/>
      <c r="T166" s="146"/>
    </row>
    <row r="167" spans="1:20" ht="13.15" customHeight="1">
      <c r="A167" s="278" t="s">
        <v>74</v>
      </c>
      <c r="B167" s="279"/>
      <c r="C167" s="144"/>
      <c r="D167" s="144"/>
      <c r="E167" s="144"/>
      <c r="F167" s="144"/>
      <c r="G167" s="144"/>
      <c r="H167" s="144"/>
      <c r="I167" s="147"/>
      <c r="J167" s="147"/>
      <c r="K167" s="145"/>
      <c r="L167" s="144"/>
      <c r="M167" s="144"/>
      <c r="N167" s="144"/>
      <c r="O167" s="144"/>
      <c r="P167" s="144"/>
      <c r="Q167" s="144"/>
      <c r="R167" s="147"/>
      <c r="S167" s="147"/>
      <c r="T167" s="146"/>
    </row>
    <row r="168" spans="1:20" ht="13.15" customHeight="1">
      <c r="A168" s="281" t="s">
        <v>75</v>
      </c>
      <c r="B168" s="279" t="s">
        <v>76</v>
      </c>
      <c r="C168" s="120">
        <v>15363</v>
      </c>
      <c r="D168" s="339">
        <f>'KOTIS-from World'!C97</f>
        <v>13182</v>
      </c>
      <c r="E168" s="339">
        <f>'KOTIS-from World'!D97</f>
        <v>12828</v>
      </c>
      <c r="F168" s="339">
        <f>'KOTIS-from World'!E97</f>
        <v>10164</v>
      </c>
      <c r="G168" s="339">
        <f>'KOTIS-from World'!F97</f>
        <v>9062</v>
      </c>
      <c r="H168" s="339">
        <f>'KOTIS-from World'!G97</f>
        <v>11701</v>
      </c>
      <c r="I168" s="339">
        <f>'KOTIS-from World'!H97</f>
        <v>3178</v>
      </c>
      <c r="J168" s="121">
        <f>'KOTIS-from World'!I97</f>
        <v>4901</v>
      </c>
      <c r="K168" s="122">
        <f t="shared" ref="K168:K176" si="218">IF(I168&gt;0, (J168-I168)/I168, "n/a ")</f>
        <v>0.54216488357457515</v>
      </c>
      <c r="L168" s="120">
        <v>579</v>
      </c>
      <c r="M168" s="339">
        <f>'KOTIS-from the U.S.'!C97</f>
        <v>650</v>
      </c>
      <c r="N168" s="339">
        <f>'KOTIS-from the U.S.'!D97</f>
        <v>617</v>
      </c>
      <c r="O168" s="339">
        <f>'KOTIS-from the U.S.'!E97</f>
        <v>740</v>
      </c>
      <c r="P168" s="339">
        <f>'KOTIS-from the U.S.'!F97</f>
        <v>899</v>
      </c>
      <c r="Q168" s="339">
        <f>'KOTIS-from the U.S.'!G97</f>
        <v>1632</v>
      </c>
      <c r="R168" s="339">
        <f>'KOTIS-from the U.S.'!H97</f>
        <v>337</v>
      </c>
      <c r="S168" s="121">
        <f>'KOTIS-from the U.S.'!I97</f>
        <v>587</v>
      </c>
      <c r="T168" s="123">
        <f t="shared" ref="T168:T176" si="219">IF(R168&gt;0, (S168-R168)/R168, "n/a ")</f>
        <v>0.74183976261127593</v>
      </c>
    </row>
    <row r="169" spans="1:20" ht="13.15" customHeight="1">
      <c r="A169" s="281" t="s">
        <v>77</v>
      </c>
      <c r="B169" s="279" t="s">
        <v>78</v>
      </c>
      <c r="C169" s="120">
        <v>4029</v>
      </c>
      <c r="D169" s="339">
        <f>'KOTIS-from World'!C98</f>
        <v>5970</v>
      </c>
      <c r="E169" s="339">
        <f>'KOTIS-from World'!D98</f>
        <v>7390</v>
      </c>
      <c r="F169" s="339">
        <f>'KOTIS-from World'!E98</f>
        <v>7370</v>
      </c>
      <c r="G169" s="339">
        <f>'KOTIS-from World'!F98</f>
        <v>9435</v>
      </c>
      <c r="H169" s="339">
        <f>'KOTIS-from World'!G98</f>
        <v>9762</v>
      </c>
      <c r="I169" s="339">
        <f>'KOTIS-from World'!H98</f>
        <v>3471</v>
      </c>
      <c r="J169" s="121">
        <f>'KOTIS-from World'!I98</f>
        <v>3784</v>
      </c>
      <c r="K169" s="122">
        <f t="shared" si="218"/>
        <v>9.0175741861135125E-2</v>
      </c>
      <c r="L169" s="120">
        <v>470</v>
      </c>
      <c r="M169" s="339">
        <f>'KOTIS-from the U.S.'!C98</f>
        <v>725</v>
      </c>
      <c r="N169" s="339">
        <f>'KOTIS-from the U.S.'!D98</f>
        <v>740</v>
      </c>
      <c r="O169" s="339">
        <f>'KOTIS-from the U.S.'!E98</f>
        <v>447</v>
      </c>
      <c r="P169" s="339">
        <f>'KOTIS-from the U.S.'!F98</f>
        <v>381</v>
      </c>
      <c r="Q169" s="339">
        <f>'KOTIS-from the U.S.'!G98</f>
        <v>575</v>
      </c>
      <c r="R169" s="339">
        <f>'KOTIS-from the U.S.'!H98</f>
        <v>327</v>
      </c>
      <c r="S169" s="121">
        <f>'KOTIS-from the U.S.'!I98</f>
        <v>398</v>
      </c>
      <c r="T169" s="123">
        <f t="shared" si="219"/>
        <v>0.21712538226299694</v>
      </c>
    </row>
    <row r="170" spans="1:20" ht="13.15" customHeight="1">
      <c r="A170" s="281" t="s">
        <v>79</v>
      </c>
      <c r="B170" s="279" t="s">
        <v>80</v>
      </c>
      <c r="C170" s="120">
        <v>32</v>
      </c>
      <c r="D170" s="339">
        <f>'KOTIS-from World'!C99</f>
        <v>589</v>
      </c>
      <c r="E170" s="339">
        <f>'KOTIS-from World'!D99</f>
        <v>704</v>
      </c>
      <c r="F170" s="339">
        <f>'KOTIS-from World'!E99</f>
        <v>1233</v>
      </c>
      <c r="G170" s="339">
        <f>'KOTIS-from World'!F99</f>
        <v>1781</v>
      </c>
      <c r="H170" s="339">
        <f>'KOTIS-from World'!G99</f>
        <v>2386</v>
      </c>
      <c r="I170" s="339">
        <f>'KOTIS-from World'!H99</f>
        <v>459</v>
      </c>
      <c r="J170" s="121">
        <f>'KOTIS-from World'!I99</f>
        <v>623</v>
      </c>
      <c r="K170" s="122">
        <f t="shared" si="218"/>
        <v>0.35729847494553379</v>
      </c>
      <c r="L170" s="120">
        <v>3</v>
      </c>
      <c r="M170" s="339">
        <f>'KOTIS-from the U.S.'!C99</f>
        <v>5</v>
      </c>
      <c r="N170" s="339">
        <f>'KOTIS-from the U.S.'!D99</f>
        <v>17</v>
      </c>
      <c r="O170" s="339">
        <f>'KOTIS-from the U.S.'!E99</f>
        <v>322</v>
      </c>
      <c r="P170" s="339">
        <f>'KOTIS-from the U.S.'!F99</f>
        <v>329</v>
      </c>
      <c r="Q170" s="339">
        <f>'KOTIS-from the U.S.'!G99</f>
        <v>337</v>
      </c>
      <c r="R170" s="339">
        <f>'KOTIS-from the U.S.'!H99</f>
        <v>32</v>
      </c>
      <c r="S170" s="121">
        <f>'KOTIS-from the U.S.'!I99</f>
        <v>259</v>
      </c>
      <c r="T170" s="123">
        <f t="shared" si="219"/>
        <v>7.09375</v>
      </c>
    </row>
    <row r="171" spans="1:20" ht="13.15" customHeight="1">
      <c r="A171" s="281" t="s">
        <v>81</v>
      </c>
      <c r="B171" s="279" t="s">
        <v>82</v>
      </c>
      <c r="C171" s="120">
        <v>7562</v>
      </c>
      <c r="D171" s="339">
        <f>'KOTIS-from World'!C100</f>
        <v>9289</v>
      </c>
      <c r="E171" s="339">
        <f>'KOTIS-from World'!D100</f>
        <v>8748</v>
      </c>
      <c r="F171" s="339">
        <f>'KOTIS-from World'!E100</f>
        <v>8676</v>
      </c>
      <c r="G171" s="339">
        <f>'KOTIS-from World'!F100</f>
        <v>11074</v>
      </c>
      <c r="H171" s="339">
        <f>'KOTIS-from World'!G100</f>
        <v>13347</v>
      </c>
      <c r="I171" s="339">
        <f>'KOTIS-from World'!H100</f>
        <v>5003</v>
      </c>
      <c r="J171" s="121">
        <f>'KOTIS-from World'!I100</f>
        <v>6098</v>
      </c>
      <c r="K171" s="122">
        <f t="shared" si="218"/>
        <v>0.21886867879272437</v>
      </c>
      <c r="L171" s="120">
        <v>412</v>
      </c>
      <c r="M171" s="339">
        <f>'KOTIS-from the U.S.'!C100</f>
        <v>1211</v>
      </c>
      <c r="N171" s="339">
        <f>'KOTIS-from the U.S.'!D100</f>
        <v>1853</v>
      </c>
      <c r="O171" s="339">
        <f>'KOTIS-from the U.S.'!E100</f>
        <v>1587</v>
      </c>
      <c r="P171" s="339">
        <f>'KOTIS-from the U.S.'!F100</f>
        <v>2600</v>
      </c>
      <c r="Q171" s="339">
        <f>'KOTIS-from the U.S.'!G100</f>
        <v>3398</v>
      </c>
      <c r="R171" s="339">
        <f>'KOTIS-from the U.S.'!H100</f>
        <v>1265</v>
      </c>
      <c r="S171" s="121">
        <f>'KOTIS-from the U.S.'!I100</f>
        <v>2056</v>
      </c>
      <c r="T171" s="123">
        <f t="shared" si="219"/>
        <v>0.62529644268774709</v>
      </c>
    </row>
    <row r="172" spans="1:20" ht="13.15" customHeight="1">
      <c r="A172" s="281" t="s">
        <v>83</v>
      </c>
      <c r="B172" s="279" t="s">
        <v>84</v>
      </c>
      <c r="C172" s="120">
        <v>6224</v>
      </c>
      <c r="D172" s="339">
        <f>'KOTIS-from World'!C101</f>
        <v>6745</v>
      </c>
      <c r="E172" s="339">
        <f>'KOTIS-from World'!D101</f>
        <v>4829</v>
      </c>
      <c r="F172" s="339">
        <f>'KOTIS-from World'!E101</f>
        <v>5598</v>
      </c>
      <c r="G172" s="339">
        <f>'KOTIS-from World'!F101</f>
        <v>7842</v>
      </c>
      <c r="H172" s="339">
        <f>'KOTIS-from World'!G101</f>
        <v>11729</v>
      </c>
      <c r="I172" s="339">
        <f>'KOTIS-from World'!H101</f>
        <v>3044</v>
      </c>
      <c r="J172" s="121">
        <f>'KOTIS-from World'!I101</f>
        <v>5381</v>
      </c>
      <c r="K172" s="122">
        <f t="shared" si="218"/>
        <v>0.7677398160315374</v>
      </c>
      <c r="L172" s="120">
        <v>3990</v>
      </c>
      <c r="M172" s="339">
        <f>'KOTIS-from the U.S.'!C101</f>
        <v>3980</v>
      </c>
      <c r="N172" s="339">
        <f>'KOTIS-from the U.S.'!D101</f>
        <v>2419</v>
      </c>
      <c r="O172" s="339">
        <f>'KOTIS-from the U.S.'!E101</f>
        <v>3167</v>
      </c>
      <c r="P172" s="339">
        <f>'KOTIS-from the U.S.'!F101</f>
        <v>4926</v>
      </c>
      <c r="Q172" s="339">
        <f>'KOTIS-from the U.S.'!G101</f>
        <v>7604</v>
      </c>
      <c r="R172" s="339">
        <f>'KOTIS-from the U.S.'!H101</f>
        <v>1688</v>
      </c>
      <c r="S172" s="121">
        <f>'KOTIS-from the U.S.'!I101</f>
        <v>2968</v>
      </c>
      <c r="T172" s="123">
        <f t="shared" si="219"/>
        <v>0.75829383886255919</v>
      </c>
    </row>
    <row r="173" spans="1:20" ht="13.15" customHeight="1">
      <c r="A173" s="281" t="s">
        <v>85</v>
      </c>
      <c r="B173" s="279" t="s">
        <v>95</v>
      </c>
      <c r="C173" s="120">
        <v>52321</v>
      </c>
      <c r="D173" s="339">
        <f>'KOTIS-from World'!C102</f>
        <v>44451</v>
      </c>
      <c r="E173" s="339">
        <f>'KOTIS-from World'!D102</f>
        <v>18442</v>
      </c>
      <c r="F173" s="339">
        <f>'KOTIS-from World'!E102</f>
        <v>13982</v>
      </c>
      <c r="G173" s="339">
        <f>'KOTIS-from World'!F102</f>
        <v>14133</v>
      </c>
      <c r="H173" s="339">
        <f>'KOTIS-from World'!G102</f>
        <v>10670</v>
      </c>
      <c r="I173" s="339">
        <f>'KOTIS-from World'!H102</f>
        <v>3809</v>
      </c>
      <c r="J173" s="121">
        <f>'KOTIS-from World'!I102</f>
        <v>4805</v>
      </c>
      <c r="K173" s="122">
        <f t="shared" si="218"/>
        <v>0.26148595431871885</v>
      </c>
      <c r="L173" s="120">
        <v>8353</v>
      </c>
      <c r="M173" s="339">
        <f>'KOTIS-from the U.S.'!C102</f>
        <v>4032</v>
      </c>
      <c r="N173" s="339">
        <f>'KOTIS-from the U.S.'!D102</f>
        <v>2184</v>
      </c>
      <c r="O173" s="339">
        <f>'KOTIS-from the U.S.'!E102</f>
        <v>1424</v>
      </c>
      <c r="P173" s="339">
        <f>'KOTIS-from the U.S.'!F102</f>
        <v>2223</v>
      </c>
      <c r="Q173" s="339">
        <f>'KOTIS-from the U.S.'!G102</f>
        <v>2831</v>
      </c>
      <c r="R173" s="339">
        <f>'KOTIS-from the U.S.'!H102</f>
        <v>1026</v>
      </c>
      <c r="S173" s="121">
        <f>'KOTIS-from the U.S.'!I102</f>
        <v>984</v>
      </c>
      <c r="T173" s="123">
        <f t="shared" si="219"/>
        <v>-4.0935672514619881E-2</v>
      </c>
    </row>
    <row r="174" spans="1:20" ht="13.15" customHeight="1">
      <c r="A174" s="281" t="s">
        <v>96</v>
      </c>
      <c r="B174" s="279" t="s">
        <v>97</v>
      </c>
      <c r="C174" s="120">
        <v>92401</v>
      </c>
      <c r="D174" s="339">
        <f>'KOTIS-from World'!C103</f>
        <v>96626</v>
      </c>
      <c r="E174" s="339">
        <f>'KOTIS-from World'!D103</f>
        <v>95462</v>
      </c>
      <c r="F174" s="339">
        <f>'KOTIS-from World'!E103</f>
        <v>91643</v>
      </c>
      <c r="G174" s="339">
        <f>'KOTIS-from World'!F103</f>
        <v>67305</v>
      </c>
      <c r="H174" s="339">
        <f>'KOTIS-from World'!G103</f>
        <v>66305</v>
      </c>
      <c r="I174" s="339">
        <f>'KOTIS-from World'!H103</f>
        <v>14822</v>
      </c>
      <c r="J174" s="121">
        <f>'KOTIS-from World'!I103</f>
        <v>15121</v>
      </c>
      <c r="K174" s="122">
        <f t="shared" si="218"/>
        <v>2.0172716232627175E-2</v>
      </c>
      <c r="L174" s="120">
        <v>73</v>
      </c>
      <c r="M174" s="339">
        <f>'KOTIS-from the U.S.'!C103</f>
        <v>1610</v>
      </c>
      <c r="N174" s="339">
        <f>'KOTIS-from the U.S.'!D103</f>
        <v>3171</v>
      </c>
      <c r="O174" s="339">
        <f>'KOTIS-from the U.S.'!E103</f>
        <v>2808</v>
      </c>
      <c r="P174" s="339">
        <f>'KOTIS-from the U.S.'!F103</f>
        <v>96</v>
      </c>
      <c r="Q174" s="339">
        <f>'KOTIS-from the U.S.'!G103</f>
        <v>182</v>
      </c>
      <c r="R174" s="339">
        <f>'KOTIS-from the U.S.'!H103</f>
        <v>58</v>
      </c>
      <c r="S174" s="121">
        <f>'KOTIS-from the U.S.'!I103</f>
        <v>5</v>
      </c>
      <c r="T174" s="123">
        <f t="shared" si="219"/>
        <v>-0.91379310344827591</v>
      </c>
    </row>
    <row r="175" spans="1:20" ht="13.15" customHeight="1">
      <c r="A175" s="281" t="s">
        <v>98</v>
      </c>
      <c r="B175" s="279" t="s">
        <v>99</v>
      </c>
      <c r="C175" s="120">
        <v>100414</v>
      </c>
      <c r="D175" s="339">
        <f>'KOTIS-from World'!C104</f>
        <v>115798</v>
      </c>
      <c r="E175" s="339">
        <f>'KOTIS-from World'!D104</f>
        <v>117448</v>
      </c>
      <c r="F175" s="339">
        <f>'KOTIS-from World'!E104</f>
        <v>113261</v>
      </c>
      <c r="G175" s="339">
        <f>'KOTIS-from World'!F104</f>
        <v>117685</v>
      </c>
      <c r="H175" s="339">
        <f>'KOTIS-from World'!G104</f>
        <v>118307</v>
      </c>
      <c r="I175" s="339">
        <f>'KOTIS-from World'!H104</f>
        <v>31659</v>
      </c>
      <c r="J175" s="121">
        <f>'KOTIS-from World'!I104</f>
        <v>43082</v>
      </c>
      <c r="K175" s="122">
        <f t="shared" si="218"/>
        <v>0.36081367067816417</v>
      </c>
      <c r="L175" s="120">
        <v>174</v>
      </c>
      <c r="M175" s="339">
        <f>'KOTIS-from the U.S.'!C104</f>
        <v>258</v>
      </c>
      <c r="N175" s="339">
        <f>'KOTIS-from the U.S.'!D104</f>
        <v>439</v>
      </c>
      <c r="O175" s="339">
        <f>'KOTIS-from the U.S.'!E104</f>
        <v>280</v>
      </c>
      <c r="P175" s="339">
        <f>'KOTIS-from the U.S.'!F104</f>
        <v>489</v>
      </c>
      <c r="Q175" s="339">
        <f>'KOTIS-from the U.S.'!G104</f>
        <v>661</v>
      </c>
      <c r="R175" s="339">
        <f>'KOTIS-from the U.S.'!H104</f>
        <v>146</v>
      </c>
      <c r="S175" s="121">
        <f>'KOTIS-from the U.S.'!I104</f>
        <v>138</v>
      </c>
      <c r="T175" s="123">
        <f t="shared" si="219"/>
        <v>-5.4794520547945202E-2</v>
      </c>
    </row>
    <row r="176" spans="1:20" ht="13.15" customHeight="1">
      <c r="A176" s="281" t="s">
        <v>100</v>
      </c>
      <c r="B176" s="279" t="s">
        <v>101</v>
      </c>
      <c r="C176" s="120">
        <v>16559</v>
      </c>
      <c r="D176" s="339">
        <f>'KOTIS-from World'!C105</f>
        <v>18837</v>
      </c>
      <c r="E176" s="339">
        <f>'KOTIS-from World'!D105</f>
        <v>23859</v>
      </c>
      <c r="F176" s="339">
        <f>'KOTIS-from World'!E105</f>
        <v>24648</v>
      </c>
      <c r="G176" s="339">
        <f>'KOTIS-from World'!F105</f>
        <v>25457</v>
      </c>
      <c r="H176" s="339">
        <f>'KOTIS-from World'!G105</f>
        <v>28834</v>
      </c>
      <c r="I176" s="339">
        <f>'KOTIS-from World'!H105</f>
        <v>8823</v>
      </c>
      <c r="J176" s="121">
        <f>'KOTIS-from World'!I105</f>
        <v>12001</v>
      </c>
      <c r="K176" s="122">
        <f t="shared" si="218"/>
        <v>0.36019494503003513</v>
      </c>
      <c r="L176" s="120">
        <v>9</v>
      </c>
      <c r="M176" s="339">
        <f>'KOTIS-from the U.S.'!C105</f>
        <v>300</v>
      </c>
      <c r="N176" s="339">
        <f>'KOTIS-from the U.S.'!D105</f>
        <v>0</v>
      </c>
      <c r="O176" s="339">
        <f>'KOTIS-from the U.S.'!E105</f>
        <v>57</v>
      </c>
      <c r="P176" s="339">
        <f>'KOTIS-from the U.S.'!F105</f>
        <v>32</v>
      </c>
      <c r="Q176" s="339">
        <f>'KOTIS-from the U.S.'!G105</f>
        <v>8</v>
      </c>
      <c r="R176" s="339">
        <f>'KOTIS-from the U.S.'!H105</f>
        <v>7</v>
      </c>
      <c r="S176" s="121">
        <f>'KOTIS-from the U.S.'!I105</f>
        <v>0</v>
      </c>
      <c r="T176" s="123">
        <f t="shared" si="219"/>
        <v>-1</v>
      </c>
    </row>
    <row r="177" spans="1:20" s="48" customFormat="1" ht="13.15" customHeight="1">
      <c r="A177" s="271"/>
      <c r="B177" s="272" t="s">
        <v>102</v>
      </c>
      <c r="C177" s="437">
        <f t="shared" ref="C177:H177" si="220">SUM(C168:C176)</f>
        <v>294905</v>
      </c>
      <c r="D177" s="437">
        <f t="shared" si="220"/>
        <v>311487</v>
      </c>
      <c r="E177" s="437">
        <f t="shared" si="220"/>
        <v>289710</v>
      </c>
      <c r="F177" s="437">
        <f t="shared" si="220"/>
        <v>276575</v>
      </c>
      <c r="G177" s="437">
        <f t="shared" si="220"/>
        <v>263774</v>
      </c>
      <c r="H177" s="437">
        <f t="shared" si="220"/>
        <v>273041</v>
      </c>
      <c r="I177" s="124">
        <f t="shared" ref="I177:J177" si="221">SUM(I168:I176)</f>
        <v>74268</v>
      </c>
      <c r="J177" s="124">
        <f t="shared" si="221"/>
        <v>95796</v>
      </c>
      <c r="K177" s="125">
        <f>(J177-I177)/I177</f>
        <v>0.28986912263693648</v>
      </c>
      <c r="L177" s="437">
        <f t="shared" ref="L177:S177" si="222">SUM(L168:L176)</f>
        <v>14063</v>
      </c>
      <c r="M177" s="437">
        <f t="shared" si="222"/>
        <v>12771</v>
      </c>
      <c r="N177" s="437">
        <f t="shared" si="222"/>
        <v>11440</v>
      </c>
      <c r="O177" s="437">
        <f t="shared" si="222"/>
        <v>10832</v>
      </c>
      <c r="P177" s="437">
        <f t="shared" si="222"/>
        <v>11975</v>
      </c>
      <c r="Q177" s="437">
        <f t="shared" si="222"/>
        <v>17228</v>
      </c>
      <c r="R177" s="124">
        <f t="shared" si="222"/>
        <v>4886</v>
      </c>
      <c r="S177" s="124">
        <f t="shared" si="222"/>
        <v>7395</v>
      </c>
      <c r="T177" s="126">
        <f>(S177-R177)/R177</f>
        <v>0.51350798198935732</v>
      </c>
    </row>
    <row r="178" spans="1:20" s="48" customFormat="1" ht="13.15" customHeight="1">
      <c r="A178" s="269"/>
      <c r="B178" s="273" t="s">
        <v>498</v>
      </c>
      <c r="C178" s="475"/>
      <c r="D178" s="475">
        <f>(D177-C177)/C177</f>
        <v>5.622827690273139E-2</v>
      </c>
      <c r="E178" s="475">
        <f t="shared" ref="E178:H178" si="223">(E177-D177)/D177</f>
        <v>-6.9913030078301824E-2</v>
      </c>
      <c r="F178" s="475">
        <f t="shared" si="223"/>
        <v>-4.5338441890166031E-2</v>
      </c>
      <c r="G178" s="475">
        <f t="shared" si="223"/>
        <v>-4.628400976227063E-2</v>
      </c>
      <c r="H178" s="475">
        <f t="shared" si="223"/>
        <v>3.5132348146519367E-2</v>
      </c>
      <c r="I178" s="128"/>
      <c r="J178" s="128"/>
      <c r="K178" s="129"/>
      <c r="L178" s="407"/>
      <c r="M178" s="407">
        <f t="shared" ref="M178" si="224">IF(L177&gt;0,(M177-L177)/L177,"n/a")</f>
        <v>-9.187228898528052E-2</v>
      </c>
      <c r="N178" s="407">
        <f t="shared" ref="N178" si="225">IF(M177&gt;0,(N177-M177)/M177,"n/a")</f>
        <v>-0.10422049956933678</v>
      </c>
      <c r="O178" s="407">
        <f t="shared" ref="O178" si="226">IF(N177&gt;0,(O177-N177)/N177,"n/a")</f>
        <v>-5.3146853146853149E-2</v>
      </c>
      <c r="P178" s="407">
        <f t="shared" ref="P178" si="227">IF(O177&gt;0,(P177-O177)/O177,"n/a")</f>
        <v>0.10552067946824224</v>
      </c>
      <c r="Q178" s="407">
        <f t="shared" ref="Q178" si="228">IF(P177&gt;0,(Q177-P177)/P177,"n/a")</f>
        <v>0.43866388308977033</v>
      </c>
      <c r="R178" s="131"/>
      <c r="S178" s="132"/>
      <c r="T178" s="133"/>
    </row>
    <row r="179" spans="1:20" s="47" customFormat="1" ht="13.15" customHeight="1">
      <c r="A179" s="274"/>
      <c r="B179" s="275" t="s">
        <v>499</v>
      </c>
      <c r="C179" s="134"/>
      <c r="D179" s="135"/>
      <c r="E179" s="135"/>
      <c r="F179" s="135"/>
      <c r="G179" s="135"/>
      <c r="H179" s="135"/>
      <c r="I179" s="136"/>
      <c r="J179" s="136"/>
      <c r="K179" s="137"/>
      <c r="L179" s="477">
        <f>L177/C177</f>
        <v>4.7686543124056902E-2</v>
      </c>
      <c r="M179" s="477">
        <f t="shared" ref="M179" si="229">M177/D177</f>
        <v>4.1000105943426207E-2</v>
      </c>
      <c r="N179" s="477">
        <f t="shared" ref="N179" si="230">N177/E177</f>
        <v>3.9487763625694658E-2</v>
      </c>
      <c r="O179" s="477">
        <f t="shared" ref="O179" si="231">O177/F177</f>
        <v>3.9164783512609602E-2</v>
      </c>
      <c r="P179" s="477">
        <f t="shared" ref="P179" si="232">P177/G177</f>
        <v>4.5398712534214895E-2</v>
      </c>
      <c r="Q179" s="477">
        <f t="shared" ref="Q179" si="233">Q177/H177</f>
        <v>6.3096751037389986E-2</v>
      </c>
      <c r="R179" s="139">
        <f t="shared" ref="R179" si="234">R177/I177</f>
        <v>6.5788765013195458E-2</v>
      </c>
      <c r="S179" s="139">
        <f t="shared" ref="S179" si="235">S177/J177</f>
        <v>7.7195289991231361E-2</v>
      </c>
      <c r="T179" s="137"/>
    </row>
    <row r="180" spans="1:20" ht="13.15" customHeight="1">
      <c r="A180" s="278"/>
      <c r="B180" s="279"/>
      <c r="C180" s="144"/>
      <c r="D180" s="144"/>
      <c r="E180" s="144"/>
      <c r="F180" s="144"/>
      <c r="G180" s="144"/>
      <c r="H180" s="144"/>
      <c r="I180" s="147"/>
      <c r="J180" s="147"/>
      <c r="K180" s="145"/>
      <c r="L180" s="144"/>
      <c r="M180" s="144"/>
      <c r="N180" s="144"/>
      <c r="O180" s="144"/>
      <c r="P180" s="144"/>
      <c r="Q180" s="144"/>
      <c r="R180" s="147"/>
      <c r="S180" s="147"/>
      <c r="T180" s="146"/>
    </row>
    <row r="181" spans="1:20" ht="13.15" customHeight="1">
      <c r="A181" s="278" t="s">
        <v>535</v>
      </c>
      <c r="B181" s="279"/>
      <c r="C181" s="144"/>
      <c r="D181" s="144"/>
      <c r="E181" s="144"/>
      <c r="F181" s="144"/>
      <c r="G181" s="144"/>
      <c r="H181" s="144"/>
      <c r="I181" s="147"/>
      <c r="J181" s="147"/>
      <c r="K181" s="145"/>
      <c r="L181" s="144"/>
      <c r="M181" s="144"/>
      <c r="N181" s="144"/>
      <c r="O181" s="144"/>
      <c r="P181" s="144"/>
      <c r="Q181" s="144"/>
      <c r="R181" s="147"/>
      <c r="S181" s="147"/>
      <c r="T181" s="146"/>
    </row>
    <row r="182" spans="1:20" ht="13.15" customHeight="1">
      <c r="A182" s="281" t="s">
        <v>103</v>
      </c>
      <c r="B182" s="279" t="s">
        <v>104</v>
      </c>
      <c r="C182" s="120">
        <v>596775</v>
      </c>
      <c r="D182" s="339">
        <f>'KOTIS-from World'!C106</f>
        <v>592217</v>
      </c>
      <c r="E182" s="339">
        <f>'KOTIS-from World'!D106</f>
        <v>581865</v>
      </c>
      <c r="F182" s="339">
        <f>'KOTIS-from World'!E106</f>
        <v>556762</v>
      </c>
      <c r="G182" s="339">
        <f>'KOTIS-from World'!F106</f>
        <v>604157</v>
      </c>
      <c r="H182" s="339">
        <f>'KOTIS-from World'!G106</f>
        <v>744331</v>
      </c>
      <c r="I182" s="339">
        <f>'KOTIS-from World'!H106</f>
        <v>241834</v>
      </c>
      <c r="J182" s="121">
        <f>'KOTIS-from World'!I106</f>
        <v>315094</v>
      </c>
      <c r="K182" s="122">
        <f t="shared" ref="K182:K189" si="236">IF(I182&gt;0, (J182-I182)/I182, "n/a ")</f>
        <v>0.30293507116451779</v>
      </c>
      <c r="L182" s="120">
        <v>288529</v>
      </c>
      <c r="M182" s="339">
        <f>'KOTIS-from the U.S.'!C106</f>
        <v>279140</v>
      </c>
      <c r="N182" s="339">
        <f>'KOTIS-from the U.S.'!D106</f>
        <v>314670</v>
      </c>
      <c r="O182" s="339">
        <f>'KOTIS-from the U.S.'!E106</f>
        <v>452584</v>
      </c>
      <c r="P182" s="339">
        <f>'KOTIS-from the U.S.'!F106</f>
        <v>304232</v>
      </c>
      <c r="Q182" s="339">
        <f>'KOTIS-from the U.S.'!G106</f>
        <v>319103</v>
      </c>
      <c r="R182" s="339">
        <f>'KOTIS-from the U.S.'!H106</f>
        <v>187731</v>
      </c>
      <c r="S182" s="121">
        <f>'KOTIS-from the U.S.'!I106</f>
        <v>218496</v>
      </c>
      <c r="T182" s="123">
        <f t="shared" ref="T182:T189" si="237">IF(R182&gt;0, (S182-R182)/R182, "n/a ")</f>
        <v>0.16387810217811655</v>
      </c>
    </row>
    <row r="183" spans="1:20" ht="13.15" customHeight="1">
      <c r="A183" s="281" t="s">
        <v>105</v>
      </c>
      <c r="B183" s="279" t="s">
        <v>106</v>
      </c>
      <c r="C183" s="120">
        <v>1108</v>
      </c>
      <c r="D183" s="339">
        <f>'KOTIS-from World'!C107</f>
        <v>1017</v>
      </c>
      <c r="E183" s="339">
        <f>'KOTIS-from World'!D107</f>
        <v>1173</v>
      </c>
      <c r="F183" s="339">
        <f>'KOTIS-from World'!E107</f>
        <v>1305</v>
      </c>
      <c r="G183" s="339">
        <f>'KOTIS-from World'!F107</f>
        <v>4549</v>
      </c>
      <c r="H183" s="339">
        <f>'KOTIS-from World'!G107</f>
        <v>5707</v>
      </c>
      <c r="I183" s="339">
        <f>'KOTIS-from World'!H107</f>
        <v>2305</v>
      </c>
      <c r="J183" s="121">
        <f>'KOTIS-from World'!I107</f>
        <v>1642</v>
      </c>
      <c r="K183" s="122">
        <f t="shared" si="236"/>
        <v>-0.28763557483731017</v>
      </c>
      <c r="L183" s="120">
        <v>24</v>
      </c>
      <c r="M183" s="339">
        <f>'KOTIS-from the U.S.'!C107</f>
        <v>99</v>
      </c>
      <c r="N183" s="339">
        <f>'KOTIS-from the U.S.'!D107</f>
        <v>256</v>
      </c>
      <c r="O183" s="339">
        <f>'KOTIS-from the U.S.'!E107</f>
        <v>209</v>
      </c>
      <c r="P183" s="339">
        <f>'KOTIS-from the U.S.'!F107</f>
        <v>335</v>
      </c>
      <c r="Q183" s="339">
        <f>'KOTIS-from the U.S.'!G107</f>
        <v>150</v>
      </c>
      <c r="R183" s="339">
        <f>'KOTIS-from the U.S.'!H107</f>
        <v>110</v>
      </c>
      <c r="S183" s="121">
        <f>'KOTIS-from the U.S.'!I107</f>
        <v>2</v>
      </c>
      <c r="T183" s="123">
        <f t="shared" si="237"/>
        <v>-0.98181818181818181</v>
      </c>
    </row>
    <row r="184" spans="1:20" ht="13.15" customHeight="1">
      <c r="A184" s="281" t="s">
        <v>107</v>
      </c>
      <c r="B184" s="279" t="s">
        <v>108</v>
      </c>
      <c r="C184" s="120">
        <v>238</v>
      </c>
      <c r="D184" s="339">
        <f>'KOTIS-from World'!C108</f>
        <v>537</v>
      </c>
      <c r="E184" s="339">
        <f>'KOTIS-from World'!D108</f>
        <v>325</v>
      </c>
      <c r="F184" s="339">
        <f>'KOTIS-from World'!E108</f>
        <v>566</v>
      </c>
      <c r="G184" s="339">
        <f>'KOTIS-from World'!F108</f>
        <v>335</v>
      </c>
      <c r="H184" s="339">
        <f>'KOTIS-from World'!G108</f>
        <v>527</v>
      </c>
      <c r="I184" s="339">
        <f>'KOTIS-from World'!H108</f>
        <v>220</v>
      </c>
      <c r="J184" s="121">
        <f>'KOTIS-from World'!I108</f>
        <v>93</v>
      </c>
      <c r="K184" s="122">
        <f t="shared" si="236"/>
        <v>-0.57727272727272727</v>
      </c>
      <c r="L184" s="120">
        <v>9</v>
      </c>
      <c r="M184" s="339">
        <f>'KOTIS-from the U.S.'!C108</f>
        <v>13</v>
      </c>
      <c r="N184" s="339">
        <f>'KOTIS-from the U.S.'!D108</f>
        <v>5</v>
      </c>
      <c r="O184" s="339">
        <f>'KOTIS-from the U.S.'!E108</f>
        <v>4</v>
      </c>
      <c r="P184" s="339">
        <f>'KOTIS-from the U.S.'!F108</f>
        <v>5</v>
      </c>
      <c r="Q184" s="339">
        <f>'KOTIS-from the U.S.'!G108</f>
        <v>2</v>
      </c>
      <c r="R184" s="339">
        <f>'KOTIS-from the U.S.'!H108</f>
        <v>0</v>
      </c>
      <c r="S184" s="121">
        <f>'KOTIS-from the U.S.'!I108</f>
        <v>1</v>
      </c>
      <c r="T184" s="123" t="str">
        <f t="shared" si="237"/>
        <v xml:space="preserve">n/a </v>
      </c>
    </row>
    <row r="185" spans="1:20" ht="13.15" customHeight="1">
      <c r="A185" s="281" t="s">
        <v>109</v>
      </c>
      <c r="B185" s="279" t="s">
        <v>110</v>
      </c>
      <c r="C185" s="120">
        <v>8192</v>
      </c>
      <c r="D185" s="339">
        <f>'KOTIS-from World'!C109</f>
        <v>1410</v>
      </c>
      <c r="E185" s="339">
        <f>'KOTIS-from World'!D109</f>
        <v>373</v>
      </c>
      <c r="F185" s="339">
        <f>'KOTIS-from World'!E109</f>
        <v>859</v>
      </c>
      <c r="G185" s="339">
        <f>'KOTIS-from World'!F109</f>
        <v>1527</v>
      </c>
      <c r="H185" s="339">
        <f>'KOTIS-from World'!G109</f>
        <v>2111</v>
      </c>
      <c r="I185" s="339">
        <f>'KOTIS-from World'!H109</f>
        <v>712</v>
      </c>
      <c r="J185" s="121">
        <f>'KOTIS-from World'!I109</f>
        <v>1440</v>
      </c>
      <c r="K185" s="122">
        <f t="shared" si="236"/>
        <v>1.0224719101123596</v>
      </c>
      <c r="L185" s="120">
        <v>730</v>
      </c>
      <c r="M185" s="339">
        <f>'KOTIS-from the U.S.'!C109</f>
        <v>85</v>
      </c>
      <c r="N185" s="339">
        <f>'KOTIS-from the U.S.'!D109</f>
        <v>62</v>
      </c>
      <c r="O185" s="339">
        <f>'KOTIS-from the U.S.'!E109</f>
        <v>112</v>
      </c>
      <c r="P185" s="339">
        <f>'KOTIS-from the U.S.'!F109</f>
        <v>154</v>
      </c>
      <c r="Q185" s="339">
        <f>'KOTIS-from the U.S.'!G109</f>
        <v>223</v>
      </c>
      <c r="R185" s="339">
        <f>'KOTIS-from the U.S.'!H109</f>
        <v>94</v>
      </c>
      <c r="S185" s="121">
        <f>'KOTIS-from the U.S.'!I109</f>
        <v>54</v>
      </c>
      <c r="T185" s="123">
        <f t="shared" si="237"/>
        <v>-0.42553191489361702</v>
      </c>
    </row>
    <row r="186" spans="1:20" ht="13.15" customHeight="1">
      <c r="A186" s="281" t="s">
        <v>111</v>
      </c>
      <c r="B186" s="279" t="s">
        <v>112</v>
      </c>
      <c r="C186" s="120">
        <v>1516</v>
      </c>
      <c r="D186" s="339">
        <f>'KOTIS-from World'!C110</f>
        <v>2281</v>
      </c>
      <c r="E186" s="339">
        <f>'KOTIS-from World'!D110</f>
        <v>2977</v>
      </c>
      <c r="F186" s="339">
        <f>'KOTIS-from World'!E110</f>
        <v>2124</v>
      </c>
      <c r="G186" s="339">
        <f>'KOTIS-from World'!F110</f>
        <v>1315</v>
      </c>
      <c r="H186" s="339">
        <f>'KOTIS-from World'!G110</f>
        <v>2081</v>
      </c>
      <c r="I186" s="339">
        <f>'KOTIS-from World'!H110</f>
        <v>363</v>
      </c>
      <c r="J186" s="121">
        <f>'KOTIS-from World'!I110</f>
        <v>412</v>
      </c>
      <c r="K186" s="122">
        <f t="shared" si="236"/>
        <v>0.13498622589531681</v>
      </c>
      <c r="L186" s="120">
        <v>0</v>
      </c>
      <c r="M186" s="339">
        <f>'KOTIS-from the U.S.'!C110</f>
        <v>0</v>
      </c>
      <c r="N186" s="339">
        <f>'KOTIS-from the U.S.'!D110</f>
        <v>1</v>
      </c>
      <c r="O186" s="339">
        <f>'KOTIS-from the U.S.'!E110</f>
        <v>5</v>
      </c>
      <c r="P186" s="339">
        <f>'KOTIS-from the U.S.'!F110</f>
        <v>1</v>
      </c>
      <c r="Q186" s="339">
        <f>'KOTIS-from the U.S.'!G110</f>
        <v>0</v>
      </c>
      <c r="R186" s="339">
        <f>'KOTIS-from the U.S.'!H110</f>
        <v>0</v>
      </c>
      <c r="S186" s="121">
        <f>'KOTIS-from the U.S.'!I110</f>
        <v>0</v>
      </c>
      <c r="T186" s="123" t="str">
        <f t="shared" si="237"/>
        <v xml:space="preserve">n/a </v>
      </c>
    </row>
    <row r="187" spans="1:20" ht="13.15" customHeight="1">
      <c r="A187" s="281" t="s">
        <v>113</v>
      </c>
      <c r="B187" s="279" t="s">
        <v>114</v>
      </c>
      <c r="C187" s="120">
        <v>5766</v>
      </c>
      <c r="D187" s="339">
        <f>'KOTIS-from World'!C111</f>
        <v>5145</v>
      </c>
      <c r="E187" s="339">
        <f>'KOTIS-from World'!D111</f>
        <v>4607</v>
      </c>
      <c r="F187" s="339">
        <f>'KOTIS-from World'!E111</f>
        <v>3790</v>
      </c>
      <c r="G187" s="339">
        <f>'KOTIS-from World'!F111</f>
        <v>3894</v>
      </c>
      <c r="H187" s="339">
        <f>'KOTIS-from World'!G111</f>
        <v>5326</v>
      </c>
      <c r="I187" s="339">
        <f>'KOTIS-from World'!H111</f>
        <v>2128</v>
      </c>
      <c r="J187" s="121">
        <f>'KOTIS-from World'!I111</f>
        <v>2177</v>
      </c>
      <c r="K187" s="122">
        <f t="shared" si="236"/>
        <v>2.3026315789473683E-2</v>
      </c>
      <c r="L187" s="120">
        <v>2776</v>
      </c>
      <c r="M187" s="339">
        <f>'KOTIS-from the U.S.'!C111</f>
        <v>2651</v>
      </c>
      <c r="N187" s="339">
        <f>'KOTIS-from the U.S.'!D111</f>
        <v>2343</v>
      </c>
      <c r="O187" s="339">
        <f>'KOTIS-from the U.S.'!E111</f>
        <v>1798</v>
      </c>
      <c r="P187" s="339">
        <f>'KOTIS-from the U.S.'!F111</f>
        <v>1574</v>
      </c>
      <c r="Q187" s="339">
        <f>'KOTIS-from the U.S.'!G111</f>
        <v>2281</v>
      </c>
      <c r="R187" s="339">
        <f>'KOTIS-from the U.S.'!H111</f>
        <v>1000</v>
      </c>
      <c r="S187" s="121">
        <f>'KOTIS-from the U.S.'!I111</f>
        <v>1066</v>
      </c>
      <c r="T187" s="123">
        <f t="shared" si="237"/>
        <v>6.6000000000000003E-2</v>
      </c>
    </row>
    <row r="188" spans="1:20" ht="13.15" customHeight="1">
      <c r="A188" s="281" t="s">
        <v>115</v>
      </c>
      <c r="B188" s="279" t="s">
        <v>116</v>
      </c>
      <c r="C188" s="120">
        <v>250050</v>
      </c>
      <c r="D188" s="339">
        <f>'KOTIS-from World'!C112</f>
        <v>208206</v>
      </c>
      <c r="E188" s="339">
        <f>'KOTIS-from World'!D112</f>
        <v>203449</v>
      </c>
      <c r="F188" s="339">
        <f>'KOTIS-from World'!E112</f>
        <v>233075</v>
      </c>
      <c r="G188" s="339">
        <f>'KOTIS-from World'!F112</f>
        <v>230707</v>
      </c>
      <c r="H188" s="339">
        <f>'KOTIS-from World'!G112</f>
        <v>269439</v>
      </c>
      <c r="I188" s="339">
        <f>'KOTIS-from World'!H112</f>
        <v>73038</v>
      </c>
      <c r="J188" s="121">
        <f>'KOTIS-from World'!I112</f>
        <v>73448</v>
      </c>
      <c r="K188" s="122">
        <f t="shared" si="236"/>
        <v>5.6135162518141241E-3</v>
      </c>
      <c r="L188" s="120">
        <v>5045</v>
      </c>
      <c r="M188" s="339">
        <f>'KOTIS-from the U.S.'!C112</f>
        <v>33611</v>
      </c>
      <c r="N188" s="339">
        <f>'KOTIS-from the U.S.'!D112</f>
        <v>33070</v>
      </c>
      <c r="O188" s="339">
        <f>'KOTIS-from the U.S.'!E112</f>
        <v>26072</v>
      </c>
      <c r="P188" s="339">
        <f>'KOTIS-from the U.S.'!F112</f>
        <v>34897</v>
      </c>
      <c r="Q188" s="339">
        <f>'KOTIS-from the U.S.'!G112</f>
        <v>25300</v>
      </c>
      <c r="R188" s="339">
        <f>'KOTIS-from the U.S.'!H112</f>
        <v>13752</v>
      </c>
      <c r="S188" s="121">
        <f>'KOTIS-from the U.S.'!I112</f>
        <v>16370</v>
      </c>
      <c r="T188" s="123">
        <f t="shared" si="237"/>
        <v>0.19037230948225711</v>
      </c>
    </row>
    <row r="189" spans="1:20" ht="13.15" customHeight="1">
      <c r="A189" s="281" t="s">
        <v>117</v>
      </c>
      <c r="B189" s="279" t="s">
        <v>118</v>
      </c>
      <c r="C189" s="120">
        <v>29861</v>
      </c>
      <c r="D189" s="339">
        <f>'KOTIS-from World'!C113</f>
        <v>36455</v>
      </c>
      <c r="E189" s="339">
        <f>'KOTIS-from World'!D113</f>
        <v>36810</v>
      </c>
      <c r="F189" s="339">
        <f>'KOTIS-from World'!E113</f>
        <v>37611</v>
      </c>
      <c r="G189" s="339">
        <f>'KOTIS-from World'!F113</f>
        <v>46443</v>
      </c>
      <c r="H189" s="339">
        <f>'KOTIS-from World'!G113</f>
        <v>67073</v>
      </c>
      <c r="I189" s="339">
        <f>'KOTIS-from World'!H113</f>
        <v>17934</v>
      </c>
      <c r="J189" s="121">
        <f>'KOTIS-from World'!I113</f>
        <v>22124</v>
      </c>
      <c r="K189" s="122">
        <f t="shared" si="236"/>
        <v>0.23363443738150999</v>
      </c>
      <c r="L189" s="120">
        <v>1596</v>
      </c>
      <c r="M189" s="339">
        <f>'KOTIS-from the U.S.'!C113</f>
        <v>1593</v>
      </c>
      <c r="N189" s="339">
        <f>'KOTIS-from the U.S.'!D113</f>
        <v>1700</v>
      </c>
      <c r="O189" s="339">
        <f>'KOTIS-from the U.S.'!E113</f>
        <v>848</v>
      </c>
      <c r="P189" s="339">
        <f>'KOTIS-from the U.S.'!F113</f>
        <v>401</v>
      </c>
      <c r="Q189" s="339">
        <f>'KOTIS-from the U.S.'!G113</f>
        <v>235</v>
      </c>
      <c r="R189" s="339">
        <f>'KOTIS-from the U.S.'!H113</f>
        <v>174</v>
      </c>
      <c r="S189" s="121">
        <f>'KOTIS-from the U.S.'!I113</f>
        <v>23</v>
      </c>
      <c r="T189" s="123">
        <f t="shared" si="237"/>
        <v>-0.86781609195402298</v>
      </c>
    </row>
    <row r="190" spans="1:20" ht="13.15" customHeight="1">
      <c r="A190" s="368"/>
      <c r="B190" s="277" t="s">
        <v>119</v>
      </c>
      <c r="C190" s="142">
        <f t="shared" ref="C190:H190" si="238">SUM(C182:C189)</f>
        <v>893506</v>
      </c>
      <c r="D190" s="142">
        <f t="shared" si="238"/>
        <v>847268</v>
      </c>
      <c r="E190" s="142">
        <f t="shared" si="238"/>
        <v>831579</v>
      </c>
      <c r="F190" s="142">
        <f t="shared" si="238"/>
        <v>836092</v>
      </c>
      <c r="G190" s="142">
        <f t="shared" si="238"/>
        <v>892927</v>
      </c>
      <c r="H190" s="142">
        <f t="shared" si="238"/>
        <v>1096595</v>
      </c>
      <c r="I190" s="140">
        <f t="shared" ref="I190:J190" si="239">SUM(I182:I189)</f>
        <v>338534</v>
      </c>
      <c r="J190" s="140">
        <f t="shared" si="239"/>
        <v>416430</v>
      </c>
      <c r="K190" s="141">
        <f>(J190-I190)/I190</f>
        <v>0.23009801083495307</v>
      </c>
      <c r="L190" s="142">
        <f t="shared" ref="L190:S190" si="240">SUM(L182:L189)</f>
        <v>298709</v>
      </c>
      <c r="M190" s="142">
        <f t="shared" si="240"/>
        <v>317192</v>
      </c>
      <c r="N190" s="142">
        <f t="shared" si="240"/>
        <v>352107</v>
      </c>
      <c r="O190" s="142">
        <f t="shared" si="240"/>
        <v>481632</v>
      </c>
      <c r="P190" s="142">
        <f t="shared" si="240"/>
        <v>341599</v>
      </c>
      <c r="Q190" s="142">
        <f t="shared" si="240"/>
        <v>347294</v>
      </c>
      <c r="R190" s="140">
        <f t="shared" si="240"/>
        <v>202861</v>
      </c>
      <c r="S190" s="142">
        <f t="shared" si="240"/>
        <v>236012</v>
      </c>
      <c r="T190" s="143">
        <f>(S190-R190)/R190</f>
        <v>0.16341731530456816</v>
      </c>
    </row>
    <row r="191" spans="1:20" ht="13.15" customHeight="1">
      <c r="A191" s="281"/>
      <c r="B191" s="279"/>
      <c r="C191" s="144"/>
      <c r="D191" s="144"/>
      <c r="E191" s="144"/>
      <c r="F191" s="144"/>
      <c r="G191" s="144"/>
      <c r="H191" s="144"/>
      <c r="I191" s="147"/>
      <c r="J191" s="147"/>
      <c r="K191" s="145"/>
      <c r="L191" s="144"/>
      <c r="M191" s="144"/>
      <c r="N191" s="144"/>
      <c r="O191" s="144"/>
      <c r="P191" s="144"/>
      <c r="Q191" s="144"/>
      <c r="R191" s="147"/>
      <c r="S191" s="147"/>
      <c r="T191" s="146"/>
    </row>
    <row r="192" spans="1:20" ht="13.15" customHeight="1">
      <c r="A192" s="281" t="s">
        <v>120</v>
      </c>
      <c r="B192" s="279" t="s">
        <v>121</v>
      </c>
      <c r="C192" s="120">
        <v>129527</v>
      </c>
      <c r="D192" s="339">
        <f>'KOTIS-from World'!C114</f>
        <v>148301</v>
      </c>
      <c r="E192" s="339">
        <f>'KOTIS-from World'!D114</f>
        <v>161434</v>
      </c>
      <c r="F192" s="339">
        <f>'KOTIS-from World'!E114</f>
        <v>146845</v>
      </c>
      <c r="G192" s="339">
        <f>'KOTIS-from World'!F114</f>
        <v>143443</v>
      </c>
      <c r="H192" s="339">
        <f>'KOTIS-from World'!G114</f>
        <v>182660</v>
      </c>
      <c r="I192" s="339">
        <f>'KOTIS-from World'!H114</f>
        <v>56995</v>
      </c>
      <c r="J192" s="121">
        <f>'KOTIS-from World'!I114</f>
        <v>55922</v>
      </c>
      <c r="K192" s="122">
        <f t="shared" ref="K192:K197" si="241">IF(I192&gt;0, (J192-I192)/I192, "n/a ")</f>
        <v>-1.8826212825686462E-2</v>
      </c>
      <c r="L192" s="120">
        <v>25702</v>
      </c>
      <c r="M192" s="339">
        <f>'KOTIS-from the U.S.'!C114</f>
        <v>24924</v>
      </c>
      <c r="N192" s="339">
        <f>'KOTIS-from the U.S.'!D114</f>
        <v>30760</v>
      </c>
      <c r="O192" s="339">
        <f>'KOTIS-from the U.S.'!E114</f>
        <v>30367</v>
      </c>
      <c r="P192" s="339">
        <f>'KOTIS-from the U.S.'!F114</f>
        <v>30877</v>
      </c>
      <c r="Q192" s="339">
        <f>'KOTIS-from the U.S.'!G114</f>
        <v>32038</v>
      </c>
      <c r="R192" s="339">
        <f>'KOTIS-from the U.S.'!H114</f>
        <v>9605</v>
      </c>
      <c r="S192" s="121">
        <f>'KOTIS-from the U.S.'!I114</f>
        <v>11850</v>
      </c>
      <c r="T192" s="123">
        <f t="shared" ref="T192:T197" si="242">IF(R192&gt;0, (S192-R192)/R192, "n/a ")</f>
        <v>0.23373243102550756</v>
      </c>
    </row>
    <row r="193" spans="1:20" ht="13.15" customHeight="1">
      <c r="A193" s="281" t="s">
        <v>122</v>
      </c>
      <c r="B193" s="279" t="s">
        <v>123</v>
      </c>
      <c r="C193" s="120">
        <v>6842</v>
      </c>
      <c r="D193" s="339">
        <f>'KOTIS-from World'!C115</f>
        <v>8424</v>
      </c>
      <c r="E193" s="339">
        <f>'KOTIS-from World'!D115</f>
        <v>8303</v>
      </c>
      <c r="F193" s="339">
        <f>'KOTIS-from World'!E115</f>
        <v>6506</v>
      </c>
      <c r="G193" s="339">
        <f>'KOTIS-from World'!F115</f>
        <v>6330</v>
      </c>
      <c r="H193" s="339">
        <f>'KOTIS-from World'!G115</f>
        <v>8110</v>
      </c>
      <c r="I193" s="339">
        <f>'KOTIS-from World'!H115</f>
        <v>2911</v>
      </c>
      <c r="J193" s="121">
        <f>'KOTIS-from World'!I115</f>
        <v>2101</v>
      </c>
      <c r="K193" s="122">
        <f t="shared" si="241"/>
        <v>-0.27825489522500857</v>
      </c>
      <c r="L193" s="120">
        <v>2924</v>
      </c>
      <c r="M193" s="339">
        <f>'KOTIS-from the U.S.'!C115</f>
        <v>6182</v>
      </c>
      <c r="N193" s="339">
        <f>'KOTIS-from the U.S.'!D115</f>
        <v>4609</v>
      </c>
      <c r="O193" s="339">
        <f>'KOTIS-from the U.S.'!E115</f>
        <v>3254</v>
      </c>
      <c r="P193" s="339">
        <f>'KOTIS-from the U.S.'!F115</f>
        <v>3550</v>
      </c>
      <c r="Q193" s="339">
        <f>'KOTIS-from the U.S.'!G115</f>
        <v>4258</v>
      </c>
      <c r="R193" s="339">
        <f>'KOTIS-from the U.S.'!H115</f>
        <v>1141</v>
      </c>
      <c r="S193" s="121">
        <f>'KOTIS-from the U.S.'!I115</f>
        <v>1427</v>
      </c>
      <c r="T193" s="123">
        <f t="shared" si="242"/>
        <v>0.25065731814198072</v>
      </c>
    </row>
    <row r="194" spans="1:20" ht="13.15" customHeight="1">
      <c r="A194" s="281" t="s">
        <v>124</v>
      </c>
      <c r="B194" s="279" t="s">
        <v>125</v>
      </c>
      <c r="C194" s="120">
        <v>96779</v>
      </c>
      <c r="D194" s="339">
        <f>'KOTIS-from World'!C116</f>
        <v>95896</v>
      </c>
      <c r="E194" s="339">
        <f>'KOTIS-from World'!D116</f>
        <v>102416</v>
      </c>
      <c r="F194" s="339">
        <f>'KOTIS-from World'!E116</f>
        <v>113973</v>
      </c>
      <c r="G194" s="339">
        <f>'KOTIS-from World'!F116</f>
        <v>107304</v>
      </c>
      <c r="H194" s="339">
        <f>'KOTIS-from World'!G116</f>
        <v>122395</v>
      </c>
      <c r="I194" s="339">
        <f>'KOTIS-from World'!H116</f>
        <v>41254</v>
      </c>
      <c r="J194" s="121">
        <f>'KOTIS-from World'!I116</f>
        <v>49065</v>
      </c>
      <c r="K194" s="122">
        <f t="shared" si="241"/>
        <v>0.18933921559121539</v>
      </c>
      <c r="L194" s="120">
        <v>943</v>
      </c>
      <c r="M194" s="339">
        <f>'KOTIS-from the U.S.'!C116</f>
        <v>831</v>
      </c>
      <c r="N194" s="339">
        <f>'KOTIS-from the U.S.'!D116</f>
        <v>832</v>
      </c>
      <c r="O194" s="339">
        <f>'KOTIS-from the U.S.'!E116</f>
        <v>855</v>
      </c>
      <c r="P194" s="339">
        <f>'KOTIS-from the U.S.'!F116</f>
        <v>959</v>
      </c>
      <c r="Q194" s="339">
        <f>'KOTIS-from the U.S.'!G116</f>
        <v>1032</v>
      </c>
      <c r="R194" s="339">
        <f>'KOTIS-from the U.S.'!H116</f>
        <v>326</v>
      </c>
      <c r="S194" s="121">
        <f>'KOTIS-from the U.S.'!I116</f>
        <v>339</v>
      </c>
      <c r="T194" s="123">
        <f t="shared" si="242"/>
        <v>3.9877300613496931E-2</v>
      </c>
    </row>
    <row r="195" spans="1:20" ht="13.15" customHeight="1">
      <c r="A195" s="281" t="s">
        <v>126</v>
      </c>
      <c r="B195" s="279" t="s">
        <v>127</v>
      </c>
      <c r="C195" s="120">
        <v>52501</v>
      </c>
      <c r="D195" s="339">
        <f>'KOTIS-from World'!C117</f>
        <v>61185</v>
      </c>
      <c r="E195" s="339">
        <f>'KOTIS-from World'!D117</f>
        <v>66377</v>
      </c>
      <c r="F195" s="339">
        <f>'KOTIS-from World'!E117</f>
        <v>65175</v>
      </c>
      <c r="G195" s="339">
        <f>'KOTIS-from World'!F117</f>
        <v>61930</v>
      </c>
      <c r="H195" s="339">
        <f>'KOTIS-from World'!G117</f>
        <v>62627</v>
      </c>
      <c r="I195" s="339">
        <f>'KOTIS-from World'!H117</f>
        <v>23056</v>
      </c>
      <c r="J195" s="121">
        <f>'KOTIS-from World'!I117</f>
        <v>21449</v>
      </c>
      <c r="K195" s="122">
        <f t="shared" si="241"/>
        <v>-6.9699861207494801E-2</v>
      </c>
      <c r="L195" s="120">
        <v>406</v>
      </c>
      <c r="M195" s="339">
        <f>'KOTIS-from the U.S.'!C117</f>
        <v>511</v>
      </c>
      <c r="N195" s="339">
        <f>'KOTIS-from the U.S.'!D117</f>
        <v>442</v>
      </c>
      <c r="O195" s="339">
        <f>'KOTIS-from the U.S.'!E117</f>
        <v>891</v>
      </c>
      <c r="P195" s="339">
        <f>'KOTIS-from the U.S.'!F117</f>
        <v>852</v>
      </c>
      <c r="Q195" s="339">
        <f>'KOTIS-from the U.S.'!G117</f>
        <v>510</v>
      </c>
      <c r="R195" s="339">
        <f>'KOTIS-from the U.S.'!H117</f>
        <v>178</v>
      </c>
      <c r="S195" s="121">
        <f>'KOTIS-from the U.S.'!I117</f>
        <v>121</v>
      </c>
      <c r="T195" s="123">
        <f t="shared" si="242"/>
        <v>-0.3202247191011236</v>
      </c>
    </row>
    <row r="196" spans="1:20" ht="13.15" customHeight="1">
      <c r="A196" s="281" t="s">
        <v>128</v>
      </c>
      <c r="B196" s="279" t="s">
        <v>129</v>
      </c>
      <c r="C196" s="120">
        <v>4108</v>
      </c>
      <c r="D196" s="339">
        <f>'KOTIS-from World'!C118</f>
        <v>6163</v>
      </c>
      <c r="E196" s="339">
        <f>'KOTIS-from World'!D118</f>
        <v>5870</v>
      </c>
      <c r="F196" s="339">
        <f>'KOTIS-from World'!E118</f>
        <v>12108</v>
      </c>
      <c r="G196" s="339">
        <f>'KOTIS-from World'!F118</f>
        <v>15288</v>
      </c>
      <c r="H196" s="339">
        <f>'KOTIS-from World'!G118</f>
        <v>17779</v>
      </c>
      <c r="I196" s="339">
        <f>'KOTIS-from World'!H118</f>
        <v>4953</v>
      </c>
      <c r="J196" s="121">
        <f>'KOTIS-from World'!I118</f>
        <v>7889</v>
      </c>
      <c r="K196" s="122">
        <f t="shared" si="241"/>
        <v>0.59277205733898652</v>
      </c>
      <c r="L196" s="120">
        <v>618</v>
      </c>
      <c r="M196" s="339">
        <f>'KOTIS-from the U.S.'!C118</f>
        <v>213</v>
      </c>
      <c r="N196" s="339">
        <f>'KOTIS-from the U.S.'!D118</f>
        <v>319</v>
      </c>
      <c r="O196" s="339">
        <f>'KOTIS-from the U.S.'!E118</f>
        <v>189</v>
      </c>
      <c r="P196" s="339">
        <f>'KOTIS-from the U.S.'!F118</f>
        <v>506</v>
      </c>
      <c r="Q196" s="339">
        <f>'KOTIS-from the U.S.'!G118</f>
        <v>683</v>
      </c>
      <c r="R196" s="339">
        <f>'KOTIS-from the U.S.'!H118</f>
        <v>259</v>
      </c>
      <c r="S196" s="121">
        <f>'KOTIS-from the U.S.'!I118</f>
        <v>63</v>
      </c>
      <c r="T196" s="123">
        <f t="shared" si="242"/>
        <v>-0.7567567567567568</v>
      </c>
    </row>
    <row r="197" spans="1:20" ht="13.15" customHeight="1">
      <c r="A197" s="281" t="s">
        <v>130</v>
      </c>
      <c r="B197" s="279" t="s">
        <v>131</v>
      </c>
      <c r="C197" s="120">
        <v>290033</v>
      </c>
      <c r="D197" s="339">
        <f>'KOTIS-from World'!C119</f>
        <v>398946</v>
      </c>
      <c r="E197" s="339">
        <f>'KOTIS-from World'!D119</f>
        <v>342935</v>
      </c>
      <c r="F197" s="339">
        <f>'KOTIS-from World'!E119</f>
        <v>347529</v>
      </c>
      <c r="G197" s="339">
        <f>'KOTIS-from World'!F119</f>
        <v>323951</v>
      </c>
      <c r="H197" s="339">
        <f>'KOTIS-from World'!G119</f>
        <v>341938</v>
      </c>
      <c r="I197" s="339">
        <f>'KOTIS-from World'!H119</f>
        <v>112464</v>
      </c>
      <c r="J197" s="121">
        <f>'KOTIS-from World'!I119</f>
        <v>142407</v>
      </c>
      <c r="K197" s="122">
        <f t="shared" si="241"/>
        <v>0.2662451984635083</v>
      </c>
      <c r="L197" s="120">
        <v>231755</v>
      </c>
      <c r="M197" s="339">
        <f>'KOTIS-from the U.S.'!C119</f>
        <v>312126</v>
      </c>
      <c r="N197" s="339">
        <f>'KOTIS-from the U.S.'!D119</f>
        <v>264912</v>
      </c>
      <c r="O197" s="339">
        <f>'KOTIS-from the U.S.'!E119</f>
        <v>278149</v>
      </c>
      <c r="P197" s="339">
        <f>'KOTIS-from the U.S.'!F119</f>
        <v>246625</v>
      </c>
      <c r="Q197" s="339">
        <f>'KOTIS-from the U.S.'!G119</f>
        <v>258154</v>
      </c>
      <c r="R197" s="339">
        <f>'KOTIS-from the U.S.'!H119</f>
        <v>86732</v>
      </c>
      <c r="S197" s="121">
        <f>'KOTIS-from the U.S.'!I119</f>
        <v>103199</v>
      </c>
      <c r="T197" s="123">
        <f t="shared" si="242"/>
        <v>0.18986072038002122</v>
      </c>
    </row>
    <row r="198" spans="1:20" ht="13.15" customHeight="1">
      <c r="A198" s="276"/>
      <c r="B198" s="277" t="s">
        <v>132</v>
      </c>
      <c r="C198" s="142">
        <f t="shared" ref="C198:H198" si="243">SUM(C192:C197)</f>
        <v>579790</v>
      </c>
      <c r="D198" s="142">
        <f t="shared" si="243"/>
        <v>718915</v>
      </c>
      <c r="E198" s="142">
        <f t="shared" si="243"/>
        <v>687335</v>
      </c>
      <c r="F198" s="142">
        <f t="shared" si="243"/>
        <v>692136</v>
      </c>
      <c r="G198" s="142">
        <f t="shared" si="243"/>
        <v>658246</v>
      </c>
      <c r="H198" s="142">
        <f t="shared" si="243"/>
        <v>735509</v>
      </c>
      <c r="I198" s="140">
        <f t="shared" ref="I198:J198" si="244">SUM(I192:I197)</f>
        <v>241633</v>
      </c>
      <c r="J198" s="140">
        <f t="shared" si="244"/>
        <v>278833</v>
      </c>
      <c r="K198" s="141">
        <f>(J198-I198)/I198</f>
        <v>0.15395248165606518</v>
      </c>
      <c r="L198" s="142">
        <f t="shared" ref="L198:S198" si="245">SUM(L192:L197)</f>
        <v>262348</v>
      </c>
      <c r="M198" s="142">
        <f t="shared" si="245"/>
        <v>344787</v>
      </c>
      <c r="N198" s="142">
        <f t="shared" si="245"/>
        <v>301874</v>
      </c>
      <c r="O198" s="142">
        <f t="shared" si="245"/>
        <v>313705</v>
      </c>
      <c r="P198" s="142">
        <f t="shared" si="245"/>
        <v>283369</v>
      </c>
      <c r="Q198" s="142">
        <f t="shared" si="245"/>
        <v>296675</v>
      </c>
      <c r="R198" s="140">
        <f t="shared" si="245"/>
        <v>98241</v>
      </c>
      <c r="S198" s="140">
        <f t="shared" si="245"/>
        <v>116999</v>
      </c>
      <c r="T198" s="143">
        <f>(S198-R198)/R198</f>
        <v>0.19093861015258395</v>
      </c>
    </row>
    <row r="199" spans="1:20" s="48" customFormat="1" ht="13.15" customHeight="1">
      <c r="A199" s="271"/>
      <c r="B199" s="272" t="s">
        <v>133</v>
      </c>
      <c r="C199" s="437">
        <f t="shared" ref="C199:H199" si="246">C190+C198</f>
        <v>1473296</v>
      </c>
      <c r="D199" s="437">
        <f t="shared" si="246"/>
        <v>1566183</v>
      </c>
      <c r="E199" s="437">
        <f t="shared" si="246"/>
        <v>1518914</v>
      </c>
      <c r="F199" s="437">
        <f t="shared" si="246"/>
        <v>1528228</v>
      </c>
      <c r="G199" s="437">
        <f t="shared" si="246"/>
        <v>1551173</v>
      </c>
      <c r="H199" s="437">
        <f t="shared" si="246"/>
        <v>1832104</v>
      </c>
      <c r="I199" s="124">
        <f t="shared" ref="I199:J199" si="247">I190+I198</f>
        <v>580167</v>
      </c>
      <c r="J199" s="124">
        <f t="shared" si="247"/>
        <v>695263</v>
      </c>
      <c r="K199" s="125">
        <f>(J199-I199)/I199</f>
        <v>0.19838425832562004</v>
      </c>
      <c r="L199" s="437">
        <f t="shared" ref="L199:Q199" si="248">L190+L198</f>
        <v>561057</v>
      </c>
      <c r="M199" s="437">
        <f t="shared" si="248"/>
        <v>661979</v>
      </c>
      <c r="N199" s="437">
        <f t="shared" si="248"/>
        <v>653981</v>
      </c>
      <c r="O199" s="437">
        <f t="shared" si="248"/>
        <v>795337</v>
      </c>
      <c r="P199" s="437">
        <f t="shared" si="248"/>
        <v>624968</v>
      </c>
      <c r="Q199" s="437">
        <f t="shared" si="248"/>
        <v>643969</v>
      </c>
      <c r="R199" s="124">
        <f t="shared" ref="R199:S199" si="249">R190+R198</f>
        <v>301102</v>
      </c>
      <c r="S199" s="124">
        <f t="shared" si="249"/>
        <v>353011</v>
      </c>
      <c r="T199" s="126">
        <f>(S199-R199)/R199</f>
        <v>0.17239672934753009</v>
      </c>
    </row>
    <row r="200" spans="1:20" s="48" customFormat="1" ht="13.15" customHeight="1">
      <c r="A200" s="269"/>
      <c r="B200" s="273" t="s">
        <v>498</v>
      </c>
      <c r="C200" s="475"/>
      <c r="D200" s="475">
        <f>(D199-C199)/C199</f>
        <v>6.3047072686004707E-2</v>
      </c>
      <c r="E200" s="475">
        <f t="shared" ref="E200:H200" si="250">(E199-D199)/D199</f>
        <v>-3.0181019714809826E-2</v>
      </c>
      <c r="F200" s="475">
        <f t="shared" si="250"/>
        <v>6.1320127406818293E-3</v>
      </c>
      <c r="G200" s="475">
        <f t="shared" si="250"/>
        <v>1.5014120929599511E-2</v>
      </c>
      <c r="H200" s="475">
        <f t="shared" si="250"/>
        <v>0.1811087480248818</v>
      </c>
      <c r="I200" s="128"/>
      <c r="J200" s="128"/>
      <c r="K200" s="129"/>
      <c r="L200" s="407"/>
      <c r="M200" s="407">
        <f t="shared" ref="M200" si="251">IF(L199&gt;0,(M199-L199)/L199,"n/a")</f>
        <v>0.17987833678218076</v>
      </c>
      <c r="N200" s="407">
        <f t="shared" ref="N200" si="252">IF(M199&gt;0,(N199-M199)/M199,"n/a")</f>
        <v>-1.2081954261388956E-2</v>
      </c>
      <c r="O200" s="407">
        <f t="shared" ref="O200" si="253">IF(N199&gt;0,(O199-N199)/N199,"n/a")</f>
        <v>0.21614695228148831</v>
      </c>
      <c r="P200" s="407">
        <f t="shared" ref="P200" si="254">IF(O199&gt;0,(P199-O199)/O199,"n/a")</f>
        <v>-0.21420982552050263</v>
      </c>
      <c r="Q200" s="407">
        <f t="shared" ref="Q200" si="255">IF(P199&gt;0,(Q199-P199)/P199,"n/a")</f>
        <v>3.0403156641620049E-2</v>
      </c>
      <c r="R200" s="131"/>
      <c r="S200" s="132"/>
      <c r="T200" s="133"/>
    </row>
    <row r="201" spans="1:20" s="47" customFormat="1" ht="13.15" customHeight="1">
      <c r="A201" s="274"/>
      <c r="B201" s="275" t="s">
        <v>499</v>
      </c>
      <c r="C201" s="134"/>
      <c r="D201" s="135"/>
      <c r="E201" s="135"/>
      <c r="F201" s="135"/>
      <c r="G201" s="135"/>
      <c r="H201" s="135"/>
      <c r="I201" s="136"/>
      <c r="J201" s="136"/>
      <c r="K201" s="137"/>
      <c r="L201" s="477">
        <f>L199/C199</f>
        <v>0.38081756822797319</v>
      </c>
      <c r="M201" s="477">
        <f t="shared" ref="M201" si="256">M199/D199</f>
        <v>0.42267027544035402</v>
      </c>
      <c r="N201" s="477">
        <f t="shared" ref="N201" si="257">N199/E199</f>
        <v>0.43055828045564132</v>
      </c>
      <c r="O201" s="477">
        <f t="shared" ref="O201" si="258">O199/F199</f>
        <v>0.52043085194094074</v>
      </c>
      <c r="P201" s="477">
        <f t="shared" ref="P201" si="259">P199/G199</f>
        <v>0.40290025677342245</v>
      </c>
      <c r="Q201" s="477">
        <f t="shared" ref="Q201" si="260">Q199/H199</f>
        <v>0.35149150921563405</v>
      </c>
      <c r="R201" s="139">
        <f t="shared" ref="R201" si="261">R199/I199</f>
        <v>0.51899194542261107</v>
      </c>
      <c r="S201" s="139">
        <f t="shared" ref="S201" si="262">S199/J199</f>
        <v>0.50773735981923385</v>
      </c>
      <c r="T201" s="137"/>
    </row>
    <row r="202" spans="1:20" ht="13.15" customHeight="1">
      <c r="A202" s="278"/>
      <c r="B202" s="279"/>
      <c r="C202" s="144"/>
      <c r="D202" s="144"/>
      <c r="E202" s="144"/>
      <c r="F202" s="144"/>
      <c r="G202" s="144"/>
      <c r="H202" s="144"/>
      <c r="I202" s="147"/>
      <c r="J202" s="147"/>
      <c r="K202" s="145"/>
      <c r="L202" s="144"/>
      <c r="M202" s="144"/>
      <c r="N202" s="144"/>
      <c r="O202" s="144"/>
      <c r="P202" s="144"/>
      <c r="Q202" s="144"/>
      <c r="R202" s="147"/>
      <c r="S202" s="147"/>
      <c r="T202" s="146"/>
    </row>
    <row r="203" spans="1:20" ht="13.15" customHeight="1">
      <c r="A203" s="278" t="s">
        <v>134</v>
      </c>
      <c r="B203" s="279"/>
      <c r="C203" s="144"/>
      <c r="D203" s="144"/>
      <c r="E203" s="144"/>
      <c r="F203" s="144"/>
      <c r="G203" s="144"/>
      <c r="H203" s="144"/>
      <c r="I203" s="147"/>
      <c r="J203" s="147"/>
      <c r="K203" s="145"/>
      <c r="L203" s="144"/>
      <c r="M203" s="144"/>
      <c r="N203" s="144"/>
      <c r="O203" s="144"/>
      <c r="P203" s="144"/>
      <c r="Q203" s="144"/>
      <c r="R203" s="147"/>
      <c r="S203" s="147"/>
      <c r="T203" s="146"/>
    </row>
    <row r="204" spans="1:20" ht="13.15" customHeight="1">
      <c r="A204" s="281" t="s">
        <v>135</v>
      </c>
      <c r="B204" s="279" t="s">
        <v>536</v>
      </c>
      <c r="C204" s="120">
        <v>5585</v>
      </c>
      <c r="D204" s="339">
        <f>'KOTIS-from World'!C120</f>
        <v>5938</v>
      </c>
      <c r="E204" s="339">
        <f>'KOTIS-from World'!D120</f>
        <v>6728</v>
      </c>
      <c r="F204" s="339">
        <f>'KOTIS-from World'!E120</f>
        <v>7452</v>
      </c>
      <c r="G204" s="339">
        <f>'KOTIS-from World'!F120</f>
        <v>9367</v>
      </c>
      <c r="H204" s="339">
        <f>'KOTIS-from World'!G120</f>
        <v>11375</v>
      </c>
      <c r="I204" s="339">
        <f>'KOTIS-from World'!H120</f>
        <v>3491</v>
      </c>
      <c r="J204" s="121">
        <f>'KOTIS-from World'!I120</f>
        <v>2232</v>
      </c>
      <c r="K204" s="122">
        <f>IF(I204&gt;0, (J204-I204)/I204, "n/a ")</f>
        <v>-0.36064164995703235</v>
      </c>
      <c r="L204" s="120">
        <v>783</v>
      </c>
      <c r="M204" s="339">
        <f>'KOTIS-from the U.S.'!C120</f>
        <v>622</v>
      </c>
      <c r="N204" s="339">
        <f>'KOTIS-from the U.S.'!D120</f>
        <v>640</v>
      </c>
      <c r="O204" s="339">
        <f>'KOTIS-from the U.S.'!E120</f>
        <v>409</v>
      </c>
      <c r="P204" s="339">
        <f>'KOTIS-from the U.S.'!F120</f>
        <v>429</v>
      </c>
      <c r="Q204" s="339">
        <f>'KOTIS-from the U.S.'!G120</f>
        <v>217</v>
      </c>
      <c r="R204" s="339">
        <f>'KOTIS-from the U.S.'!H120</f>
        <v>92</v>
      </c>
      <c r="S204" s="121">
        <f>'KOTIS-from the U.S.'!I120</f>
        <v>79</v>
      </c>
      <c r="T204" s="123">
        <f>IF(R204&gt;0, (S204-R204)/R204, "n/a ")</f>
        <v>-0.14130434782608695</v>
      </c>
    </row>
    <row r="205" spans="1:20" ht="13.15" customHeight="1">
      <c r="A205" s="281" t="s">
        <v>136</v>
      </c>
      <c r="B205" s="279" t="s">
        <v>137</v>
      </c>
      <c r="C205" s="120">
        <v>176557</v>
      </c>
      <c r="D205" s="339">
        <f>'KOTIS-from World'!C121</f>
        <v>215152</v>
      </c>
      <c r="E205" s="339">
        <f>'KOTIS-from World'!D121</f>
        <v>222364</v>
      </c>
      <c r="F205" s="339">
        <f>'KOTIS-from World'!E121</f>
        <v>252952</v>
      </c>
      <c r="G205" s="339">
        <f>'KOTIS-from World'!F121</f>
        <v>293335</v>
      </c>
      <c r="H205" s="339">
        <f>'KOTIS-from World'!G121</f>
        <v>309711</v>
      </c>
      <c r="I205" s="339">
        <f>'KOTIS-from World'!H121</f>
        <v>101816</v>
      </c>
      <c r="J205" s="121">
        <f>'KOTIS-from World'!I121</f>
        <v>114181</v>
      </c>
      <c r="K205" s="122">
        <f>IF(I205&gt;0, (J205-I205)/I205, "n/a ")</f>
        <v>0.12144456666928577</v>
      </c>
      <c r="L205" s="120">
        <v>21227</v>
      </c>
      <c r="M205" s="339">
        <f>'KOTIS-from the U.S.'!C121</f>
        <v>20480</v>
      </c>
      <c r="N205" s="339">
        <f>'KOTIS-from the U.S.'!D121</f>
        <v>19912</v>
      </c>
      <c r="O205" s="339">
        <f>'KOTIS-from the U.S.'!E121</f>
        <v>20384</v>
      </c>
      <c r="P205" s="339">
        <f>'KOTIS-from the U.S.'!F121</f>
        <v>22902</v>
      </c>
      <c r="Q205" s="339">
        <f>'KOTIS-from the U.S.'!G121</f>
        <v>30794</v>
      </c>
      <c r="R205" s="339">
        <f>'KOTIS-from the U.S.'!H121</f>
        <v>9497</v>
      </c>
      <c r="S205" s="121">
        <f>'KOTIS-from the U.S.'!I121</f>
        <v>9765</v>
      </c>
      <c r="T205" s="123">
        <f>IF(R205&gt;0, (S205-R205)/R205, "n/a ")</f>
        <v>2.8219437717173845E-2</v>
      </c>
    </row>
    <row r="206" spans="1:20" s="48" customFormat="1" ht="13.15" customHeight="1">
      <c r="A206" s="271"/>
      <c r="B206" s="272" t="s">
        <v>138</v>
      </c>
      <c r="C206" s="437">
        <f t="shared" ref="C206:H206" si="263">C204+C205</f>
        <v>182142</v>
      </c>
      <c r="D206" s="437">
        <f t="shared" si="263"/>
        <v>221090</v>
      </c>
      <c r="E206" s="437">
        <f t="shared" si="263"/>
        <v>229092</v>
      </c>
      <c r="F206" s="437">
        <f t="shared" si="263"/>
        <v>260404</v>
      </c>
      <c r="G206" s="437">
        <f t="shared" si="263"/>
        <v>302702</v>
      </c>
      <c r="H206" s="437">
        <f t="shared" si="263"/>
        <v>321086</v>
      </c>
      <c r="I206" s="124">
        <f t="shared" ref="I206:J206" si="264">I204+I205</f>
        <v>105307</v>
      </c>
      <c r="J206" s="124">
        <f t="shared" si="264"/>
        <v>116413</v>
      </c>
      <c r="K206" s="125">
        <f>(J206-I206)/I206</f>
        <v>0.10546307462941684</v>
      </c>
      <c r="L206" s="437">
        <f t="shared" ref="L206:S206" si="265">L204+L205</f>
        <v>22010</v>
      </c>
      <c r="M206" s="437">
        <f t="shared" si="265"/>
        <v>21102</v>
      </c>
      <c r="N206" s="437">
        <f t="shared" si="265"/>
        <v>20552</v>
      </c>
      <c r="O206" s="437">
        <f t="shared" si="265"/>
        <v>20793</v>
      </c>
      <c r="P206" s="437">
        <f t="shared" si="265"/>
        <v>23331</v>
      </c>
      <c r="Q206" s="437">
        <f t="shared" si="265"/>
        <v>31011</v>
      </c>
      <c r="R206" s="124">
        <f t="shared" si="265"/>
        <v>9589</v>
      </c>
      <c r="S206" s="124">
        <f t="shared" si="265"/>
        <v>9844</v>
      </c>
      <c r="T206" s="126">
        <f>(S206-R206)/R206</f>
        <v>2.659297111273334E-2</v>
      </c>
    </row>
    <row r="207" spans="1:20" s="48" customFormat="1" ht="13.15" customHeight="1">
      <c r="A207" s="269"/>
      <c r="B207" s="273" t="s">
        <v>498</v>
      </c>
      <c r="C207" s="475"/>
      <c r="D207" s="475">
        <f>(D206-C206)/C206</f>
        <v>0.21383316313645398</v>
      </c>
      <c r="E207" s="475">
        <f t="shared" ref="E207:H207" si="266">(E206-D206)/D206</f>
        <v>3.6193405400515626E-2</v>
      </c>
      <c r="F207" s="475">
        <f t="shared" si="266"/>
        <v>0.13667871422834493</v>
      </c>
      <c r="G207" s="475">
        <f t="shared" si="266"/>
        <v>0.162432220703215</v>
      </c>
      <c r="H207" s="475">
        <f t="shared" si="266"/>
        <v>6.0732998130174229E-2</v>
      </c>
      <c r="I207" s="128"/>
      <c r="J207" s="128"/>
      <c r="K207" s="129"/>
      <c r="L207" s="407"/>
      <c r="M207" s="407">
        <f t="shared" ref="M207" si="267">IF(L206&gt;0,(M206-L206)/L206,"n/a")</f>
        <v>-4.1253975465697409E-2</v>
      </c>
      <c r="N207" s="407">
        <f t="shared" ref="N207" si="268">IF(M206&gt;0,(N206-M206)/M206,"n/a")</f>
        <v>-2.6063880200928823E-2</v>
      </c>
      <c r="O207" s="407">
        <f t="shared" ref="O207" si="269">IF(N206&gt;0,(O206-N206)/N206,"n/a")</f>
        <v>1.1726352666407163E-2</v>
      </c>
      <c r="P207" s="407">
        <f t="shared" ref="P207" si="270">IF(O206&gt;0,(P206-O206)/O206,"n/a")</f>
        <v>0.12206030875775502</v>
      </c>
      <c r="Q207" s="407">
        <f t="shared" ref="Q207" si="271">IF(P206&gt;0,(Q206-P206)/P206,"n/a")</f>
        <v>0.32917577472032916</v>
      </c>
      <c r="R207" s="131"/>
      <c r="S207" s="132"/>
      <c r="T207" s="133"/>
    </row>
    <row r="208" spans="1:20" s="47" customFormat="1" ht="13.15" customHeight="1">
      <c r="A208" s="274"/>
      <c r="B208" s="275" t="s">
        <v>499</v>
      </c>
      <c r="C208" s="134"/>
      <c r="D208" s="135"/>
      <c r="E208" s="135"/>
      <c r="F208" s="135"/>
      <c r="G208" s="135"/>
      <c r="H208" s="135"/>
      <c r="I208" s="136"/>
      <c r="J208" s="136"/>
      <c r="K208" s="137"/>
      <c r="L208" s="477">
        <f t="shared" ref="L208:S208" si="272">L206/C206</f>
        <v>0.12083978434408318</v>
      </c>
      <c r="M208" s="477">
        <f t="shared" si="272"/>
        <v>9.5445293771767151E-2</v>
      </c>
      <c r="N208" s="477">
        <f t="shared" si="272"/>
        <v>8.9710683917378173E-2</v>
      </c>
      <c r="O208" s="477">
        <f t="shared" si="272"/>
        <v>7.9849003855547537E-2</v>
      </c>
      <c r="P208" s="477">
        <f t="shared" si="272"/>
        <v>7.7075803925973393E-2</v>
      </c>
      <c r="Q208" s="477">
        <f t="shared" si="272"/>
        <v>9.6581601190958183E-2</v>
      </c>
      <c r="R208" s="139">
        <f t="shared" si="272"/>
        <v>9.1057574520212334E-2</v>
      </c>
      <c r="S208" s="139">
        <f t="shared" si="272"/>
        <v>8.4561002637162513E-2</v>
      </c>
      <c r="T208" s="137"/>
    </row>
    <row r="209" spans="1:20" s="47" customFormat="1" ht="13.15" customHeight="1">
      <c r="A209" s="274"/>
      <c r="B209" s="275"/>
      <c r="C209" s="134"/>
      <c r="D209" s="135"/>
      <c r="E209" s="135"/>
      <c r="F209" s="135"/>
      <c r="G209" s="135"/>
      <c r="H209" s="135"/>
      <c r="I209" s="136"/>
      <c r="J209" s="136"/>
      <c r="K209" s="137"/>
      <c r="L209" s="138"/>
      <c r="M209" s="138"/>
      <c r="N209" s="138"/>
      <c r="O209" s="138"/>
      <c r="P209" s="138"/>
      <c r="Q209" s="138"/>
      <c r="R209" s="139"/>
      <c r="S209" s="139"/>
      <c r="T209" s="137"/>
    </row>
    <row r="210" spans="1:20" s="47" customFormat="1" ht="13.15" customHeight="1">
      <c r="A210" s="278" t="s">
        <v>139</v>
      </c>
      <c r="B210" s="275"/>
      <c r="C210" s="134"/>
      <c r="D210" s="135"/>
      <c r="E210" s="135"/>
      <c r="F210" s="135"/>
      <c r="G210" s="135"/>
      <c r="H210" s="135"/>
      <c r="I210" s="136"/>
      <c r="J210" s="136"/>
      <c r="K210" s="137"/>
      <c r="L210" s="138"/>
      <c r="M210" s="138"/>
      <c r="N210" s="138"/>
      <c r="O210" s="138"/>
      <c r="P210" s="138"/>
      <c r="Q210" s="138"/>
      <c r="R210" s="139"/>
      <c r="S210" s="139"/>
      <c r="T210" s="137"/>
    </row>
    <row r="211" spans="1:20" ht="13.15" customHeight="1">
      <c r="A211" s="281" t="s">
        <v>640</v>
      </c>
      <c r="B211" s="279" t="s">
        <v>641</v>
      </c>
      <c r="C211" s="120">
        <v>2760</v>
      </c>
      <c r="D211" s="339">
        <f>'KOTIS-from World'!C122</f>
        <v>3895</v>
      </c>
      <c r="E211" s="339">
        <f>'KOTIS-from World'!D122</f>
        <v>3365</v>
      </c>
      <c r="F211" s="339">
        <f>'KOTIS-from World'!E122</f>
        <v>3118</v>
      </c>
      <c r="G211" s="339">
        <f>'KOTIS-from World'!F122</f>
        <v>3289</v>
      </c>
      <c r="H211" s="339">
        <f>'KOTIS-from World'!G122</f>
        <v>2978</v>
      </c>
      <c r="I211" s="339">
        <f>'KOTIS-from World'!H122</f>
        <v>1457</v>
      </c>
      <c r="J211" s="121">
        <f>'KOTIS-from World'!I122</f>
        <v>1537</v>
      </c>
      <c r="K211" s="122"/>
      <c r="L211" s="120">
        <v>0</v>
      </c>
      <c r="M211" s="339">
        <f>'KOTIS-from the U.S.'!C122</f>
        <v>0</v>
      </c>
      <c r="N211" s="339">
        <f>'KOTIS-from the U.S.'!D122</f>
        <v>0</v>
      </c>
      <c r="O211" s="339">
        <f>'KOTIS-from the U.S.'!E122</f>
        <v>1</v>
      </c>
      <c r="P211" s="339">
        <f>'KOTIS-from the U.S.'!F122</f>
        <v>0</v>
      </c>
      <c r="Q211" s="339">
        <f>'KOTIS-from the U.S.'!G122</f>
        <v>2</v>
      </c>
      <c r="R211" s="339">
        <f>'KOTIS-from the U.S.'!H122</f>
        <v>0</v>
      </c>
      <c r="S211" s="121">
        <f>'KOTIS-from the U.S.'!I122</f>
        <v>0</v>
      </c>
      <c r="T211" s="123"/>
    </row>
    <row r="212" spans="1:20" ht="13.15" customHeight="1">
      <c r="A212" s="281" t="s">
        <v>642</v>
      </c>
      <c r="B212" s="279" t="s">
        <v>643</v>
      </c>
      <c r="C212" s="120">
        <v>86916</v>
      </c>
      <c r="D212" s="339">
        <f>'KOTIS-from World'!C123</f>
        <v>70092</v>
      </c>
      <c r="E212" s="339">
        <f>'KOTIS-from World'!D123</f>
        <v>80763</v>
      </c>
      <c r="F212" s="339">
        <f>'KOTIS-from World'!E123</f>
        <v>91757</v>
      </c>
      <c r="G212" s="339">
        <f>'KOTIS-from World'!F123</f>
        <v>87848</v>
      </c>
      <c r="H212" s="339">
        <f>'KOTIS-from World'!G123</f>
        <v>87244</v>
      </c>
      <c r="I212" s="339">
        <f>'KOTIS-from World'!H123</f>
        <v>29021</v>
      </c>
      <c r="J212" s="121">
        <f>'KOTIS-from World'!I123</f>
        <v>32298</v>
      </c>
      <c r="K212" s="122"/>
      <c r="L212" s="120">
        <v>3310</v>
      </c>
      <c r="M212" s="339">
        <f>'KOTIS-from the U.S.'!C123</f>
        <v>2509</v>
      </c>
      <c r="N212" s="339">
        <f>'KOTIS-from the U.S.'!D123</f>
        <v>7150</v>
      </c>
      <c r="O212" s="339">
        <f>'KOTIS-from the U.S.'!E123</f>
        <v>3408</v>
      </c>
      <c r="P212" s="339">
        <f>'KOTIS-from the U.S.'!F123</f>
        <v>4913</v>
      </c>
      <c r="Q212" s="339">
        <f>'KOTIS-from the U.S.'!G123</f>
        <v>7031</v>
      </c>
      <c r="R212" s="339">
        <f>'KOTIS-from the U.S.'!H123</f>
        <v>2244</v>
      </c>
      <c r="S212" s="121">
        <f>'KOTIS-from the U.S.'!I123</f>
        <v>3138</v>
      </c>
      <c r="T212" s="478">
        <f>(S212-R212)/R212</f>
        <v>0.39839572192513367</v>
      </c>
    </row>
    <row r="213" spans="1:20" s="48" customFormat="1" ht="13.15" customHeight="1">
      <c r="A213" s="271"/>
      <c r="B213" s="272" t="s">
        <v>676</v>
      </c>
      <c r="C213" s="437">
        <f t="shared" ref="C213:H213" si="273">C211+C212</f>
        <v>89676</v>
      </c>
      <c r="D213" s="437">
        <f t="shared" si="273"/>
        <v>73987</v>
      </c>
      <c r="E213" s="437">
        <f t="shared" si="273"/>
        <v>84128</v>
      </c>
      <c r="F213" s="437">
        <f t="shared" si="273"/>
        <v>94875</v>
      </c>
      <c r="G213" s="437">
        <f t="shared" si="273"/>
        <v>91137</v>
      </c>
      <c r="H213" s="437">
        <f t="shared" si="273"/>
        <v>90222</v>
      </c>
      <c r="I213" s="124">
        <f t="shared" ref="I213:J213" si="274">I211+I212</f>
        <v>30478</v>
      </c>
      <c r="J213" s="124">
        <f t="shared" si="274"/>
        <v>33835</v>
      </c>
      <c r="K213" s="125">
        <f>(J213-I213)/I213</f>
        <v>0.11014502263928079</v>
      </c>
      <c r="L213" s="437">
        <f t="shared" ref="L213:Q213" si="275">L212+L211</f>
        <v>3310</v>
      </c>
      <c r="M213" s="437">
        <f t="shared" si="275"/>
        <v>2509</v>
      </c>
      <c r="N213" s="437">
        <f t="shared" si="275"/>
        <v>7150</v>
      </c>
      <c r="O213" s="437">
        <f t="shared" si="275"/>
        <v>3409</v>
      </c>
      <c r="P213" s="437">
        <f t="shared" si="275"/>
        <v>4913</v>
      </c>
      <c r="Q213" s="437">
        <f t="shared" si="275"/>
        <v>7033</v>
      </c>
      <c r="R213" s="124">
        <f>R212+R211</f>
        <v>2244</v>
      </c>
      <c r="S213" s="124">
        <f>S212+S211</f>
        <v>3138</v>
      </c>
      <c r="T213" s="126">
        <f>IF(R213&gt;0,(S213-R213)/R213,0)</f>
        <v>0.39839572192513367</v>
      </c>
    </row>
    <row r="214" spans="1:20" s="48" customFormat="1" ht="13.15" customHeight="1">
      <c r="A214" s="269"/>
      <c r="B214" s="273" t="s">
        <v>498</v>
      </c>
      <c r="C214" s="475"/>
      <c r="D214" s="475">
        <f>(D213-C213)/C213</f>
        <v>-0.17495204960078506</v>
      </c>
      <c r="E214" s="475">
        <f t="shared" ref="E214:H214" si="276">(E213-D213)/D213</f>
        <v>0.13706461946017542</v>
      </c>
      <c r="F214" s="475">
        <f t="shared" si="276"/>
        <v>0.12774581589958159</v>
      </c>
      <c r="G214" s="475">
        <f t="shared" si="276"/>
        <v>-3.9399209486166008E-2</v>
      </c>
      <c r="H214" s="475">
        <f t="shared" si="276"/>
        <v>-1.0039830145824418E-2</v>
      </c>
      <c r="I214" s="128"/>
      <c r="J214" s="128"/>
      <c r="K214" s="129"/>
      <c r="L214" s="407"/>
      <c r="M214" s="407">
        <f t="shared" ref="M214" si="277">IF(L213&gt;0,(M213-L213)/L213,"n/a")</f>
        <v>-0.24199395770392748</v>
      </c>
      <c r="N214" s="407">
        <f t="shared" ref="N214" si="278">IF(M213&gt;0,(N213-M213)/M213,"n/a")</f>
        <v>1.849740932642487</v>
      </c>
      <c r="O214" s="407">
        <f t="shared" ref="O214" si="279">IF(N213&gt;0,(O213-N213)/N213,"n/a")</f>
        <v>-0.52321678321678322</v>
      </c>
      <c r="P214" s="407">
        <f t="shared" ref="P214" si="280">IF(O213&gt;0,(P213-O213)/O213,"n/a")</f>
        <v>0.4411850982692872</v>
      </c>
      <c r="Q214" s="407">
        <f t="shared" ref="Q214" si="281">IF(P213&gt;0,(Q213-P213)/P213,"n/a")</f>
        <v>0.43150824343578259</v>
      </c>
      <c r="R214" s="131"/>
      <c r="S214" s="132"/>
      <c r="T214" s="133"/>
    </row>
    <row r="215" spans="1:20" s="47" customFormat="1" ht="13.15" customHeight="1">
      <c r="A215" s="274"/>
      <c r="B215" s="275" t="s">
        <v>499</v>
      </c>
      <c r="C215" s="134"/>
      <c r="D215" s="135"/>
      <c r="E215" s="135"/>
      <c r="F215" s="135"/>
      <c r="G215" s="135"/>
      <c r="H215" s="135"/>
      <c r="I215" s="136"/>
      <c r="J215" s="136"/>
      <c r="K215" s="137"/>
      <c r="L215" s="477">
        <f t="shared" ref="L215:M215" si="282">L213/C213</f>
        <v>3.691065613988135E-2</v>
      </c>
      <c r="M215" s="477">
        <f t="shared" si="282"/>
        <v>3.3911362806979602E-2</v>
      </c>
      <c r="N215" s="477">
        <f t="shared" ref="N215" si="283">N213/E213</f>
        <v>8.4989539748953971E-2</v>
      </c>
      <c r="O215" s="477">
        <f t="shared" ref="O215" si="284">O213/F213</f>
        <v>3.5931488801054019E-2</v>
      </c>
      <c r="P215" s="477">
        <f t="shared" ref="P215" si="285">P213/G213</f>
        <v>5.3907853012497668E-2</v>
      </c>
      <c r="Q215" s="477">
        <f t="shared" ref="Q215" si="286">Q213/H213</f>
        <v>7.7952162443749862E-2</v>
      </c>
      <c r="R215" s="139">
        <f t="shared" ref="R215" si="287">R213/I213</f>
        <v>7.362687840409475E-2</v>
      </c>
      <c r="S215" s="139">
        <f t="shared" ref="S215" si="288">S213/J213</f>
        <v>9.2744199793113644E-2</v>
      </c>
      <c r="T215" s="137"/>
    </row>
    <row r="216" spans="1:20" ht="13.15" customHeight="1">
      <c r="A216" s="278"/>
      <c r="B216" s="279"/>
      <c r="C216" s="148"/>
      <c r="D216" s="144"/>
      <c r="E216" s="144"/>
      <c r="F216" s="144"/>
      <c r="G216" s="144"/>
      <c r="H216" s="144"/>
      <c r="I216" s="147"/>
      <c r="J216" s="147"/>
      <c r="K216" s="145"/>
      <c r="L216" s="144"/>
      <c r="M216" s="144"/>
      <c r="N216" s="144"/>
      <c r="O216" s="144"/>
      <c r="P216" s="144"/>
      <c r="Q216" s="144"/>
      <c r="R216" s="147"/>
      <c r="S216" s="147"/>
      <c r="T216" s="146"/>
    </row>
    <row r="217" spans="1:20" ht="13.15" customHeight="1">
      <c r="A217" s="278" t="s">
        <v>140</v>
      </c>
      <c r="B217" s="279"/>
      <c r="C217" s="144"/>
      <c r="D217" s="144"/>
      <c r="E217" s="144"/>
      <c r="F217" s="144"/>
      <c r="G217" s="144"/>
      <c r="H217" s="144"/>
      <c r="I217" s="147"/>
      <c r="J217" s="147"/>
      <c r="K217" s="145"/>
      <c r="L217" s="144"/>
      <c r="M217" s="144"/>
      <c r="N217" s="144"/>
      <c r="O217" s="144"/>
      <c r="P217" s="144"/>
      <c r="Q217" s="144"/>
      <c r="R217" s="147"/>
      <c r="S217" s="147"/>
      <c r="T217" s="146"/>
    </row>
    <row r="218" spans="1:20" ht="13.15" customHeight="1">
      <c r="A218" s="281" t="s">
        <v>141</v>
      </c>
      <c r="B218" s="279" t="s">
        <v>142</v>
      </c>
      <c r="C218" s="120">
        <v>4</v>
      </c>
      <c r="D218" s="339">
        <f>'KOTIS-from World'!C124</f>
        <v>53</v>
      </c>
      <c r="E218" s="339">
        <f>'KOTIS-from World'!D124</f>
        <v>23</v>
      </c>
      <c r="F218" s="339">
        <f>'KOTIS-from World'!E124</f>
        <v>119</v>
      </c>
      <c r="G218" s="339">
        <f>'KOTIS-from World'!F124</f>
        <v>115</v>
      </c>
      <c r="H218" s="339">
        <f>'KOTIS-from World'!G124</f>
        <v>844</v>
      </c>
      <c r="I218" s="339">
        <f>'KOTIS-from World'!H124</f>
        <v>48</v>
      </c>
      <c r="J218" s="121">
        <f>'KOTIS-from World'!I124</f>
        <v>53</v>
      </c>
      <c r="K218" s="122">
        <f t="shared" ref="K218:K223" si="289">IF(I218&gt;0, (J218-I218)/I218, "n/a ")</f>
        <v>0.10416666666666667</v>
      </c>
      <c r="L218" s="120">
        <v>0</v>
      </c>
      <c r="M218" s="339">
        <f>'KOTIS-from the U.S.'!C124</f>
        <v>0</v>
      </c>
      <c r="N218" s="339">
        <f>'KOTIS-from the U.S.'!D124</f>
        <v>0</v>
      </c>
      <c r="O218" s="339">
        <f>'KOTIS-from the U.S.'!E124</f>
        <v>0</v>
      </c>
      <c r="P218" s="339">
        <f>'KOTIS-from the U.S.'!F124</f>
        <v>0</v>
      </c>
      <c r="Q218" s="339">
        <f>'KOTIS-from the U.S.'!G124</f>
        <v>0</v>
      </c>
      <c r="R218" s="339">
        <f>'KOTIS-from the U.S.'!H124</f>
        <v>0</v>
      </c>
      <c r="S218" s="121">
        <f>'KOTIS-from the U.S.'!I124</f>
        <v>0</v>
      </c>
      <c r="T218" s="123" t="str">
        <f t="shared" ref="T218:T223" si="290">IF(R218&gt;0, (S218-R218)/R218, "n/a ")</f>
        <v xml:space="preserve">n/a </v>
      </c>
    </row>
    <row r="219" spans="1:20" ht="13.15" customHeight="1">
      <c r="A219" s="281" t="s">
        <v>143</v>
      </c>
      <c r="B219" s="279" t="s">
        <v>144</v>
      </c>
      <c r="C219" s="120">
        <v>6571</v>
      </c>
      <c r="D219" s="339">
        <f>'KOTIS-from World'!C125</f>
        <v>9768</v>
      </c>
      <c r="E219" s="339">
        <f>'KOTIS-from World'!D125</f>
        <v>12866</v>
      </c>
      <c r="F219" s="339">
        <f>'KOTIS-from World'!E125</f>
        <v>8948</v>
      </c>
      <c r="G219" s="339">
        <f>'KOTIS-from World'!F125</f>
        <v>7311</v>
      </c>
      <c r="H219" s="339">
        <f>'KOTIS-from World'!G125</f>
        <v>15914</v>
      </c>
      <c r="I219" s="339">
        <f>'KOTIS-from World'!H125</f>
        <v>4899</v>
      </c>
      <c r="J219" s="121">
        <f>'KOTIS-from World'!I125</f>
        <v>5255</v>
      </c>
      <c r="K219" s="122">
        <f t="shared" si="289"/>
        <v>7.2667891406409474E-2</v>
      </c>
      <c r="L219" s="120">
        <v>0</v>
      </c>
      <c r="M219" s="339">
        <f>'KOTIS-from the U.S.'!C125</f>
        <v>0</v>
      </c>
      <c r="N219" s="339">
        <f>'KOTIS-from the U.S.'!D125</f>
        <v>871</v>
      </c>
      <c r="O219" s="339">
        <f>'KOTIS-from the U.S.'!E125</f>
        <v>0</v>
      </c>
      <c r="P219" s="339">
        <f>'KOTIS-from the U.S.'!F125</f>
        <v>1</v>
      </c>
      <c r="Q219" s="339">
        <f>'KOTIS-from the U.S.'!G125</f>
        <v>0</v>
      </c>
      <c r="R219" s="339">
        <f>'KOTIS-from the U.S.'!H125</f>
        <v>0</v>
      </c>
      <c r="S219" s="121">
        <f>'KOTIS-from the U.S.'!I125</f>
        <v>0</v>
      </c>
      <c r="T219" s="123" t="str">
        <f t="shared" si="290"/>
        <v xml:space="preserve">n/a </v>
      </c>
    </row>
    <row r="220" spans="1:20" ht="13.15" customHeight="1">
      <c r="A220" s="281" t="s">
        <v>145</v>
      </c>
      <c r="B220" s="279" t="s">
        <v>146</v>
      </c>
      <c r="C220" s="120">
        <v>587</v>
      </c>
      <c r="D220" s="339">
        <f>'KOTIS-from World'!C126</f>
        <v>785</v>
      </c>
      <c r="E220" s="339">
        <f>'KOTIS-from World'!D126</f>
        <v>642</v>
      </c>
      <c r="F220" s="339">
        <f>'KOTIS-from World'!E126</f>
        <v>640</v>
      </c>
      <c r="G220" s="339">
        <f>'KOTIS-from World'!F126</f>
        <v>311</v>
      </c>
      <c r="H220" s="339">
        <f>'KOTIS-from World'!G126</f>
        <v>589</v>
      </c>
      <c r="I220" s="339">
        <f>'KOTIS-from World'!H126</f>
        <v>240</v>
      </c>
      <c r="J220" s="121">
        <f>'KOTIS-from World'!I126</f>
        <v>313</v>
      </c>
      <c r="K220" s="122">
        <f t="shared" si="289"/>
        <v>0.30416666666666664</v>
      </c>
      <c r="L220" s="120">
        <v>587</v>
      </c>
      <c r="M220" s="339">
        <f>'KOTIS-from the U.S.'!C126</f>
        <v>785</v>
      </c>
      <c r="N220" s="339">
        <f>'KOTIS-from the U.S.'!D126</f>
        <v>642</v>
      </c>
      <c r="O220" s="339">
        <f>'KOTIS-from the U.S.'!E126</f>
        <v>640</v>
      </c>
      <c r="P220" s="339">
        <f>'KOTIS-from the U.S.'!F126</f>
        <v>311</v>
      </c>
      <c r="Q220" s="339">
        <f>'KOTIS-from the U.S.'!G126</f>
        <v>589</v>
      </c>
      <c r="R220" s="339">
        <f>'KOTIS-from the U.S.'!H126</f>
        <v>240</v>
      </c>
      <c r="S220" s="121">
        <f>'KOTIS-from the U.S.'!I126</f>
        <v>313</v>
      </c>
      <c r="T220" s="123">
        <f t="shared" si="290"/>
        <v>0.30416666666666664</v>
      </c>
    </row>
    <row r="221" spans="1:20" ht="13.15" customHeight="1">
      <c r="A221" s="281" t="s">
        <v>147</v>
      </c>
      <c r="B221" s="279" t="s">
        <v>148</v>
      </c>
      <c r="C221" s="120">
        <v>12951</v>
      </c>
      <c r="D221" s="339">
        <f>'KOTIS-from World'!C127</f>
        <v>11052</v>
      </c>
      <c r="E221" s="339">
        <f>'KOTIS-from World'!D127</f>
        <v>11535</v>
      </c>
      <c r="F221" s="339">
        <f>'KOTIS-from World'!E127</f>
        <v>39655</v>
      </c>
      <c r="G221" s="339">
        <f>'KOTIS-from World'!F127</f>
        <v>14056</v>
      </c>
      <c r="H221" s="339">
        <f>'KOTIS-from World'!G127</f>
        <v>14615</v>
      </c>
      <c r="I221" s="339">
        <f>'KOTIS-from World'!H127</f>
        <v>4579</v>
      </c>
      <c r="J221" s="121">
        <f>'KOTIS-from World'!I127</f>
        <v>5955</v>
      </c>
      <c r="K221" s="122">
        <f t="shared" si="289"/>
        <v>0.30050229307709109</v>
      </c>
      <c r="L221" s="120">
        <v>1855</v>
      </c>
      <c r="M221" s="339">
        <f>'KOTIS-from the U.S.'!C127</f>
        <v>2274</v>
      </c>
      <c r="N221" s="339">
        <f>'KOTIS-from the U.S.'!D127</f>
        <v>3286</v>
      </c>
      <c r="O221" s="339">
        <f>'KOTIS-from the U.S.'!E127</f>
        <v>26539</v>
      </c>
      <c r="P221" s="339">
        <f>'KOTIS-from the U.S.'!F127</f>
        <v>406</v>
      </c>
      <c r="Q221" s="339">
        <f>'KOTIS-from the U.S.'!G127</f>
        <v>1339</v>
      </c>
      <c r="R221" s="339">
        <f>'KOTIS-from the U.S.'!H127</f>
        <v>111</v>
      </c>
      <c r="S221" s="121">
        <f>'KOTIS-from the U.S.'!I127</f>
        <v>647</v>
      </c>
      <c r="T221" s="123">
        <f t="shared" si="290"/>
        <v>4.8288288288288292</v>
      </c>
    </row>
    <row r="222" spans="1:20" ht="13.15" customHeight="1">
      <c r="A222" s="281" t="s">
        <v>149</v>
      </c>
      <c r="B222" s="279" t="s">
        <v>150</v>
      </c>
      <c r="C222" s="120">
        <v>1962</v>
      </c>
      <c r="D222" s="339">
        <f>'KOTIS-from World'!C128</f>
        <v>1604</v>
      </c>
      <c r="E222" s="339">
        <f>'KOTIS-from World'!D128</f>
        <v>1462</v>
      </c>
      <c r="F222" s="339">
        <f>'KOTIS-from World'!E128</f>
        <v>1280</v>
      </c>
      <c r="G222" s="339">
        <f>'KOTIS-from World'!F128</f>
        <v>1244</v>
      </c>
      <c r="H222" s="339">
        <f>'KOTIS-from World'!G128</f>
        <v>1225</v>
      </c>
      <c r="I222" s="339">
        <f>'KOTIS-from World'!H128</f>
        <v>561</v>
      </c>
      <c r="J222" s="121">
        <f>'KOTIS-from World'!I128</f>
        <v>363</v>
      </c>
      <c r="K222" s="122">
        <f t="shared" si="289"/>
        <v>-0.35294117647058826</v>
      </c>
      <c r="L222" s="120">
        <v>43</v>
      </c>
      <c r="M222" s="339">
        <f>'KOTIS-from the U.S.'!C128</f>
        <v>40</v>
      </c>
      <c r="N222" s="339">
        <f>'KOTIS-from the U.S.'!D128</f>
        <v>6</v>
      </c>
      <c r="O222" s="339">
        <f>'KOTIS-from the U.S.'!E128</f>
        <v>0</v>
      </c>
      <c r="P222" s="339">
        <f>'KOTIS-from the U.S.'!F128</f>
        <v>0</v>
      </c>
      <c r="Q222" s="339">
        <f>'KOTIS-from the U.S.'!G128</f>
        <v>0</v>
      </c>
      <c r="R222" s="339">
        <f>'KOTIS-from the U.S.'!H128</f>
        <v>0</v>
      </c>
      <c r="S222" s="121">
        <f>'KOTIS-from the U.S.'!I128</f>
        <v>2</v>
      </c>
      <c r="T222" s="123" t="str">
        <f t="shared" si="290"/>
        <v xml:space="preserve">n/a </v>
      </c>
    </row>
    <row r="223" spans="1:20" ht="13.15" customHeight="1">
      <c r="A223" s="281" t="s">
        <v>151</v>
      </c>
      <c r="B223" s="279" t="s">
        <v>152</v>
      </c>
      <c r="C223" s="120">
        <v>6542</v>
      </c>
      <c r="D223" s="339">
        <f>'KOTIS-from World'!C129</f>
        <v>5618</v>
      </c>
      <c r="E223" s="339">
        <f>'KOTIS-from World'!D129</f>
        <v>7625</v>
      </c>
      <c r="F223" s="339">
        <f>'KOTIS-from World'!E129</f>
        <v>16751</v>
      </c>
      <c r="G223" s="339">
        <f>'KOTIS-from World'!F129</f>
        <v>10631</v>
      </c>
      <c r="H223" s="339">
        <f>'KOTIS-from World'!G129</f>
        <v>10885</v>
      </c>
      <c r="I223" s="339">
        <f>'KOTIS-from World'!H129</f>
        <v>1783</v>
      </c>
      <c r="J223" s="121">
        <f>'KOTIS-from World'!I129</f>
        <v>1613</v>
      </c>
      <c r="K223" s="122">
        <f t="shared" si="289"/>
        <v>-9.5344924284913063E-2</v>
      </c>
      <c r="L223" s="120">
        <v>4</v>
      </c>
      <c r="M223" s="339">
        <f>'KOTIS-from the U.S.'!C129</f>
        <v>84</v>
      </c>
      <c r="N223" s="339">
        <f>'KOTIS-from the U.S.'!D129</f>
        <v>0</v>
      </c>
      <c r="O223" s="339">
        <f>'KOTIS-from the U.S.'!E129</f>
        <v>441</v>
      </c>
      <c r="P223" s="339">
        <f>'KOTIS-from the U.S.'!F129</f>
        <v>104</v>
      </c>
      <c r="Q223" s="339">
        <f>'KOTIS-from the U.S.'!G129</f>
        <v>0</v>
      </c>
      <c r="R223" s="339">
        <f>'KOTIS-from the U.S.'!H129</f>
        <v>0</v>
      </c>
      <c r="S223" s="121">
        <f>'KOTIS-from the U.S.'!I129</f>
        <v>0</v>
      </c>
      <c r="T223" s="123" t="str">
        <f t="shared" si="290"/>
        <v xml:space="preserve">n/a </v>
      </c>
    </row>
    <row r="224" spans="1:20" ht="13.15" customHeight="1">
      <c r="A224" s="368"/>
      <c r="B224" s="277" t="s">
        <v>153</v>
      </c>
      <c r="C224" s="142">
        <f t="shared" ref="C224:I224" si="291">SUM(C218:C223)</f>
        <v>28617</v>
      </c>
      <c r="D224" s="142">
        <f t="shared" si="291"/>
        <v>28880</v>
      </c>
      <c r="E224" s="142">
        <f t="shared" si="291"/>
        <v>34153</v>
      </c>
      <c r="F224" s="142">
        <f t="shared" si="291"/>
        <v>67393</v>
      </c>
      <c r="G224" s="142">
        <f t="shared" si="291"/>
        <v>33668</v>
      </c>
      <c r="H224" s="142">
        <f t="shared" si="291"/>
        <v>44072</v>
      </c>
      <c r="I224" s="140">
        <f t="shared" si="291"/>
        <v>12110</v>
      </c>
      <c r="J224" s="140">
        <f t="shared" ref="J224" si="292">SUM(J218:J223)</f>
        <v>13552</v>
      </c>
      <c r="K224" s="141">
        <f>(J224-I224)/I224</f>
        <v>0.11907514450867052</v>
      </c>
      <c r="L224" s="142">
        <f t="shared" ref="L224:Q224" si="293">SUM(L218:L223)</f>
        <v>2489</v>
      </c>
      <c r="M224" s="142">
        <f t="shared" si="293"/>
        <v>3183</v>
      </c>
      <c r="N224" s="142">
        <f t="shared" si="293"/>
        <v>4805</v>
      </c>
      <c r="O224" s="142">
        <f t="shared" si="293"/>
        <v>27620</v>
      </c>
      <c r="P224" s="142">
        <f t="shared" si="293"/>
        <v>822</v>
      </c>
      <c r="Q224" s="142">
        <f t="shared" si="293"/>
        <v>1928</v>
      </c>
      <c r="R224" s="140">
        <f t="shared" ref="R224:S224" si="294">SUM(R218:R223)</f>
        <v>351</v>
      </c>
      <c r="S224" s="140">
        <f t="shared" si="294"/>
        <v>962</v>
      </c>
      <c r="T224" s="143">
        <f>(S224-R224)/R224</f>
        <v>1.7407407407407407</v>
      </c>
    </row>
    <row r="225" spans="1:20" ht="13.15" customHeight="1">
      <c r="A225" s="281"/>
      <c r="B225" s="279"/>
      <c r="C225" s="144"/>
      <c r="D225" s="144"/>
      <c r="E225" s="144"/>
      <c r="F225" s="144"/>
      <c r="G225" s="144"/>
      <c r="H225" s="144"/>
      <c r="I225" s="440"/>
      <c r="J225" s="147"/>
      <c r="K225" s="145"/>
      <c r="L225" s="144"/>
      <c r="M225" s="144"/>
      <c r="N225" s="144"/>
      <c r="O225" s="144"/>
      <c r="P225" s="144"/>
      <c r="Q225" s="144"/>
      <c r="R225" s="147"/>
      <c r="S225" s="147"/>
      <c r="T225" s="146"/>
    </row>
    <row r="226" spans="1:20" ht="13.15" customHeight="1">
      <c r="A226" s="281" t="s">
        <v>154</v>
      </c>
      <c r="B226" s="279" t="s">
        <v>155</v>
      </c>
      <c r="C226" s="120">
        <v>187963</v>
      </c>
      <c r="D226" s="339">
        <f>'KOTIS-from World'!C130</f>
        <v>266896</v>
      </c>
      <c r="E226" s="339">
        <f>'KOTIS-from World'!D130</f>
        <v>239753</v>
      </c>
      <c r="F226" s="339">
        <f>'KOTIS-from World'!E130</f>
        <v>263446</v>
      </c>
      <c r="G226" s="339">
        <f>'KOTIS-from World'!F130</f>
        <v>312347</v>
      </c>
      <c r="H226" s="339">
        <f>'KOTIS-from World'!G130</f>
        <v>575265</v>
      </c>
      <c r="I226" s="339">
        <f>'KOTIS-from World'!H130</f>
        <v>149238</v>
      </c>
      <c r="J226" s="121">
        <f>'KOTIS-from World'!I130</f>
        <v>152756</v>
      </c>
      <c r="K226" s="122">
        <f t="shared" ref="K226:K234" si="295">IF(I226&gt;0, (J226-I226)/I226, "n/a ")</f>
        <v>2.3573084603117168E-2</v>
      </c>
      <c r="L226" s="120">
        <v>56676</v>
      </c>
      <c r="M226" s="339">
        <f>'KOTIS-from the U.S.'!C130</f>
        <v>144283</v>
      </c>
      <c r="N226" s="339">
        <f>'KOTIS-from the U.S.'!D130</f>
        <v>190951</v>
      </c>
      <c r="O226" s="339">
        <f>'KOTIS-from the U.S.'!E130</f>
        <v>228277</v>
      </c>
      <c r="P226" s="339">
        <f>'KOTIS-from the U.S.'!F130</f>
        <v>278265</v>
      </c>
      <c r="Q226" s="339">
        <f>'KOTIS-from the U.S.'!G130</f>
        <v>246157</v>
      </c>
      <c r="R226" s="339">
        <f>'KOTIS-from the U.S.'!H130</f>
        <v>126211</v>
      </c>
      <c r="S226" s="121">
        <f>'KOTIS-from the U.S.'!I130</f>
        <v>75680</v>
      </c>
      <c r="T226" s="123">
        <f t="shared" ref="T226:T238" si="296">IF(R226&gt;0, (S226-R226)/R226, "n/a ")</f>
        <v>-0.40036922296788713</v>
      </c>
    </row>
    <row r="227" spans="1:20" ht="13.15" customHeight="1">
      <c r="A227" s="281" t="s">
        <v>156</v>
      </c>
      <c r="B227" s="279" t="s">
        <v>157</v>
      </c>
      <c r="C227" s="120">
        <v>124</v>
      </c>
      <c r="D227" s="339">
        <f>'KOTIS-from World'!C131</f>
        <v>127</v>
      </c>
      <c r="E227" s="339">
        <f>'KOTIS-from World'!D131</f>
        <v>190</v>
      </c>
      <c r="F227" s="339">
        <f>'KOTIS-from World'!E131</f>
        <v>222</v>
      </c>
      <c r="G227" s="339">
        <f>'KOTIS-from World'!F131</f>
        <v>201</v>
      </c>
      <c r="H227" s="339">
        <f>'KOTIS-from World'!G131</f>
        <v>116</v>
      </c>
      <c r="I227" s="339">
        <f>'KOTIS-from World'!H131</f>
        <v>28</v>
      </c>
      <c r="J227" s="121">
        <f>'KOTIS-from World'!I131</f>
        <v>137</v>
      </c>
      <c r="K227" s="122">
        <f t="shared" si="295"/>
        <v>3.8928571428571428</v>
      </c>
      <c r="L227" s="120">
        <v>92</v>
      </c>
      <c r="M227" s="339">
        <f>'KOTIS-from the U.S.'!C131</f>
        <v>102</v>
      </c>
      <c r="N227" s="339">
        <f>'KOTIS-from the U.S.'!D131</f>
        <v>94</v>
      </c>
      <c r="O227" s="339">
        <f>'KOTIS-from the U.S.'!E131</f>
        <v>166</v>
      </c>
      <c r="P227" s="339">
        <f>'KOTIS-from the U.S.'!F131</f>
        <v>131</v>
      </c>
      <c r="Q227" s="339">
        <f>'KOTIS-from the U.S.'!G131</f>
        <v>68</v>
      </c>
      <c r="R227" s="339">
        <f>'KOTIS-from the U.S.'!H131</f>
        <v>17</v>
      </c>
      <c r="S227" s="121">
        <f>'KOTIS-from the U.S.'!I131</f>
        <v>61</v>
      </c>
      <c r="T227" s="123">
        <f t="shared" si="296"/>
        <v>2.5882352941176472</v>
      </c>
    </row>
    <row r="228" spans="1:20" ht="13.15" customHeight="1">
      <c r="A228" s="281" t="s">
        <v>158</v>
      </c>
      <c r="B228" s="279" t="s">
        <v>159</v>
      </c>
      <c r="C228" s="120">
        <v>59309</v>
      </c>
      <c r="D228" s="339">
        <f>'KOTIS-from World'!C132</f>
        <v>65745</v>
      </c>
      <c r="E228" s="339">
        <f>'KOTIS-from World'!D132</f>
        <v>74654</v>
      </c>
      <c r="F228" s="339">
        <f>'KOTIS-from World'!E132</f>
        <v>66927</v>
      </c>
      <c r="G228" s="339">
        <f>'KOTIS-from World'!F132</f>
        <v>79139</v>
      </c>
      <c r="H228" s="339">
        <f>'KOTIS-from World'!G132</f>
        <v>106965</v>
      </c>
      <c r="I228" s="339">
        <f>'KOTIS-from World'!H132</f>
        <v>28952</v>
      </c>
      <c r="J228" s="121">
        <f>'KOTIS-from World'!I132</f>
        <v>41728</v>
      </c>
      <c r="K228" s="122">
        <f t="shared" si="295"/>
        <v>0.44128212213318596</v>
      </c>
      <c r="L228" s="120">
        <v>231</v>
      </c>
      <c r="M228" s="339">
        <f>'KOTIS-from the U.S.'!C132</f>
        <v>236</v>
      </c>
      <c r="N228" s="339">
        <f>'KOTIS-from the U.S.'!D132</f>
        <v>334</v>
      </c>
      <c r="O228" s="339">
        <f>'KOTIS-from the U.S.'!E132</f>
        <v>513</v>
      </c>
      <c r="P228" s="339">
        <f>'KOTIS-from the U.S.'!F132</f>
        <v>789</v>
      </c>
      <c r="Q228" s="339">
        <f>'KOTIS-from the U.S.'!G132</f>
        <v>839</v>
      </c>
      <c r="R228" s="339">
        <f>'KOTIS-from the U.S.'!H132</f>
        <v>277</v>
      </c>
      <c r="S228" s="121">
        <f>'KOTIS-from the U.S.'!I132</f>
        <v>357</v>
      </c>
      <c r="T228" s="123">
        <f t="shared" si="296"/>
        <v>0.28880866425992779</v>
      </c>
    </row>
    <row r="229" spans="1:20" ht="13.15" customHeight="1">
      <c r="A229" s="281" t="s">
        <v>160</v>
      </c>
      <c r="B229" s="279" t="s">
        <v>161</v>
      </c>
      <c r="C229" s="120">
        <v>5160</v>
      </c>
      <c r="D229" s="339">
        <f>'KOTIS-from World'!C133</f>
        <v>5867</v>
      </c>
      <c r="E229" s="339">
        <f>'KOTIS-from World'!D133</f>
        <v>8487</v>
      </c>
      <c r="F229" s="339">
        <f>'KOTIS-from World'!E133</f>
        <v>7455</v>
      </c>
      <c r="G229" s="339">
        <f>'KOTIS-from World'!F133</f>
        <v>6542</v>
      </c>
      <c r="H229" s="339">
        <f>'KOTIS-from World'!G133</f>
        <v>10685</v>
      </c>
      <c r="I229" s="339">
        <f>'KOTIS-from World'!H133</f>
        <v>3375</v>
      </c>
      <c r="J229" s="121">
        <f>'KOTIS-from World'!I133</f>
        <v>4205</v>
      </c>
      <c r="K229" s="122">
        <f t="shared" si="295"/>
        <v>0.24592592592592594</v>
      </c>
      <c r="L229" s="120">
        <v>35</v>
      </c>
      <c r="M229" s="339">
        <f>'KOTIS-from the U.S.'!C133</f>
        <v>34</v>
      </c>
      <c r="N229" s="339">
        <f>'KOTIS-from the U.S.'!D133</f>
        <v>163</v>
      </c>
      <c r="O229" s="339">
        <f>'KOTIS-from the U.S.'!E133</f>
        <v>258</v>
      </c>
      <c r="P229" s="339">
        <f>'KOTIS-from the U.S.'!F133</f>
        <v>201</v>
      </c>
      <c r="Q229" s="339">
        <f>'KOTIS-from the U.S.'!G133</f>
        <v>420</v>
      </c>
      <c r="R229" s="339">
        <f>'KOTIS-from the U.S.'!H133</f>
        <v>139</v>
      </c>
      <c r="S229" s="121">
        <f>'KOTIS-from the U.S.'!I133</f>
        <v>13</v>
      </c>
      <c r="T229" s="123">
        <f t="shared" si="296"/>
        <v>-0.90647482014388492</v>
      </c>
    </row>
    <row r="230" spans="1:20" ht="13.15" customHeight="1">
      <c r="A230" s="281" t="s">
        <v>162</v>
      </c>
      <c r="B230" s="279" t="s">
        <v>163</v>
      </c>
      <c r="C230" s="120">
        <v>304892</v>
      </c>
      <c r="D230" s="339">
        <f>'KOTIS-from World'!C134</f>
        <v>359744</v>
      </c>
      <c r="E230" s="339">
        <f>'KOTIS-from World'!D134</f>
        <v>388358</v>
      </c>
      <c r="F230" s="339">
        <f>'KOTIS-from World'!E134</f>
        <v>348712</v>
      </c>
      <c r="G230" s="339">
        <f>'KOTIS-from World'!F134</f>
        <v>404405</v>
      </c>
      <c r="H230" s="339">
        <f>'KOTIS-from World'!G134</f>
        <v>661615</v>
      </c>
      <c r="I230" s="339">
        <f>'KOTIS-from World'!H134</f>
        <v>205979</v>
      </c>
      <c r="J230" s="121">
        <f>'KOTIS-from World'!I134</f>
        <v>304506</v>
      </c>
      <c r="K230" s="122">
        <f t="shared" si="295"/>
        <v>0.4783351700901548</v>
      </c>
      <c r="L230" s="120">
        <v>3038</v>
      </c>
      <c r="M230" s="339">
        <f>'KOTIS-from the U.S.'!C134</f>
        <v>2545</v>
      </c>
      <c r="N230" s="339">
        <f>'KOTIS-from the U.S.'!D134</f>
        <v>1803</v>
      </c>
      <c r="O230" s="339">
        <f>'KOTIS-from the U.S.'!E134</f>
        <v>1626</v>
      </c>
      <c r="P230" s="339">
        <f>'KOTIS-from the U.S.'!F134</f>
        <v>804</v>
      </c>
      <c r="Q230" s="339">
        <f>'KOTIS-from the U.S.'!G134</f>
        <v>18</v>
      </c>
      <c r="R230" s="339">
        <f>'KOTIS-from the U.S.'!H134</f>
        <v>5</v>
      </c>
      <c r="S230" s="121">
        <f>'KOTIS-from the U.S.'!I134</f>
        <v>1</v>
      </c>
      <c r="T230" s="123">
        <f t="shared" si="296"/>
        <v>-0.8</v>
      </c>
    </row>
    <row r="231" spans="1:20" ht="13.15" customHeight="1">
      <c r="A231" s="281" t="s">
        <v>164</v>
      </c>
      <c r="B231" s="279" t="s">
        <v>165</v>
      </c>
      <c r="C231" s="120">
        <v>32568</v>
      </c>
      <c r="D231" s="339">
        <f>'KOTIS-from World'!C135</f>
        <v>31041</v>
      </c>
      <c r="E231" s="339">
        <f>'KOTIS-from World'!D135</f>
        <v>35931</v>
      </c>
      <c r="F231" s="339">
        <f>'KOTIS-from World'!E135</f>
        <v>43164</v>
      </c>
      <c r="G231" s="339">
        <f>'KOTIS-from World'!F135</f>
        <v>47172</v>
      </c>
      <c r="H231" s="339">
        <f>'KOTIS-from World'!G135</f>
        <v>67946</v>
      </c>
      <c r="I231" s="339">
        <f>'KOTIS-from World'!H135</f>
        <v>21983</v>
      </c>
      <c r="J231" s="121">
        <f>'KOTIS-from World'!I135</f>
        <v>30097</v>
      </c>
      <c r="K231" s="122">
        <f t="shared" si="295"/>
        <v>0.36910339808033482</v>
      </c>
      <c r="L231" s="120">
        <v>792</v>
      </c>
      <c r="M231" s="339">
        <f>'KOTIS-from the U.S.'!C135</f>
        <v>978</v>
      </c>
      <c r="N231" s="339">
        <f>'KOTIS-from the U.S.'!D135</f>
        <v>1999</v>
      </c>
      <c r="O231" s="339">
        <f>'KOTIS-from the U.S.'!E135</f>
        <v>2088</v>
      </c>
      <c r="P231" s="339">
        <f>'KOTIS-from the U.S.'!F135</f>
        <v>2860</v>
      </c>
      <c r="Q231" s="339">
        <f>'KOTIS-from the U.S.'!G135</f>
        <v>2828</v>
      </c>
      <c r="R231" s="339">
        <f>'KOTIS-from the U.S.'!H135</f>
        <v>1026</v>
      </c>
      <c r="S231" s="121">
        <f>'KOTIS-from the U.S.'!I135</f>
        <v>1335</v>
      </c>
      <c r="T231" s="123">
        <f t="shared" si="296"/>
        <v>0.30116959064327486</v>
      </c>
    </row>
    <row r="232" spans="1:20" ht="13.15" customHeight="1">
      <c r="A232" s="281" t="s">
        <v>166</v>
      </c>
      <c r="B232" s="279" t="s">
        <v>167</v>
      </c>
      <c r="C232" s="120">
        <v>75837</v>
      </c>
      <c r="D232" s="339">
        <f>'KOTIS-from World'!C136</f>
        <v>96465</v>
      </c>
      <c r="E232" s="339">
        <f>'KOTIS-from World'!D136</f>
        <v>89137</v>
      </c>
      <c r="F232" s="339">
        <f>'KOTIS-from World'!E136</f>
        <v>58583</v>
      </c>
      <c r="G232" s="339">
        <f>'KOTIS-from World'!F136</f>
        <v>61610</v>
      </c>
      <c r="H232" s="339">
        <f>'KOTIS-from World'!G136</f>
        <v>109215</v>
      </c>
      <c r="I232" s="339">
        <f>'KOTIS-from World'!H136</f>
        <v>35864</v>
      </c>
      <c r="J232" s="121">
        <f>'KOTIS-from World'!I136</f>
        <v>46794</v>
      </c>
      <c r="K232" s="122">
        <f t="shared" si="295"/>
        <v>0.30476243586883783</v>
      </c>
      <c r="L232" s="120">
        <v>1979</v>
      </c>
      <c r="M232" s="339">
        <f>'KOTIS-from the U.S.'!C136</f>
        <v>545</v>
      </c>
      <c r="N232" s="339">
        <f>'KOTIS-from the U.S.'!D136</f>
        <v>701</v>
      </c>
      <c r="O232" s="339">
        <f>'KOTIS-from the U.S.'!E136</f>
        <v>764</v>
      </c>
      <c r="P232" s="339">
        <f>'KOTIS-from the U.S.'!F136</f>
        <v>875</v>
      </c>
      <c r="Q232" s="339">
        <f>'KOTIS-from the U.S.'!G136</f>
        <v>1691</v>
      </c>
      <c r="R232" s="339">
        <f>'KOTIS-from the U.S.'!H136</f>
        <v>601</v>
      </c>
      <c r="S232" s="121">
        <f>'KOTIS-from the U.S.'!I136</f>
        <v>141</v>
      </c>
      <c r="T232" s="123">
        <f t="shared" si="296"/>
        <v>-0.76539101497504158</v>
      </c>
    </row>
    <row r="233" spans="1:20" ht="13.15" customHeight="1">
      <c r="A233" s="281" t="s">
        <v>168</v>
      </c>
      <c r="B233" s="279" t="s">
        <v>169</v>
      </c>
      <c r="C233" s="120">
        <v>99804</v>
      </c>
      <c r="D233" s="339">
        <f>'KOTIS-from World'!C137</f>
        <v>118611</v>
      </c>
      <c r="E233" s="339">
        <f>'KOTIS-from World'!D137</f>
        <v>108077</v>
      </c>
      <c r="F233" s="339">
        <f>'KOTIS-from World'!E137</f>
        <v>123726</v>
      </c>
      <c r="G233" s="339">
        <f>'KOTIS-from World'!F137</f>
        <v>113886</v>
      </c>
      <c r="H233" s="339">
        <f>'KOTIS-from World'!G137</f>
        <v>226636</v>
      </c>
      <c r="I233" s="339">
        <f>'KOTIS-from World'!H137</f>
        <v>58175</v>
      </c>
      <c r="J233" s="121">
        <f>'KOTIS-from World'!I137</f>
        <v>61394</v>
      </c>
      <c r="K233" s="122">
        <f t="shared" si="295"/>
        <v>5.5333046841426731E-2</v>
      </c>
      <c r="L233" s="120">
        <v>1098</v>
      </c>
      <c r="M233" s="339">
        <f>'KOTIS-from the U.S.'!C137</f>
        <v>502</v>
      </c>
      <c r="N233" s="339">
        <f>'KOTIS-from the U.S.'!D137</f>
        <v>73</v>
      </c>
      <c r="O233" s="339">
        <f>'KOTIS-from the U.S.'!E137</f>
        <v>130</v>
      </c>
      <c r="P233" s="339">
        <f>'KOTIS-from the U.S.'!F137</f>
        <v>117</v>
      </c>
      <c r="Q233" s="339">
        <f>'KOTIS-from the U.S.'!G137</f>
        <v>4879</v>
      </c>
      <c r="R233" s="339">
        <f>'KOTIS-from the U.S.'!H137</f>
        <v>6</v>
      </c>
      <c r="S233" s="121">
        <f>'KOTIS-from the U.S.'!I137</f>
        <v>78</v>
      </c>
      <c r="T233" s="123">
        <f t="shared" si="296"/>
        <v>12</v>
      </c>
    </row>
    <row r="234" spans="1:20" ht="13.15" customHeight="1">
      <c r="A234" s="281" t="s">
        <v>170</v>
      </c>
      <c r="B234" s="279" t="s">
        <v>171</v>
      </c>
      <c r="C234" s="120">
        <v>93497</v>
      </c>
      <c r="D234" s="339">
        <f>'KOTIS-from World'!C138</f>
        <v>96348</v>
      </c>
      <c r="E234" s="339">
        <f>'KOTIS-from World'!D138</f>
        <v>93559</v>
      </c>
      <c r="F234" s="339">
        <f>'KOTIS-from World'!E138</f>
        <v>102799</v>
      </c>
      <c r="G234" s="339">
        <f>'KOTIS-from World'!F138</f>
        <v>107250</v>
      </c>
      <c r="H234" s="339">
        <f>'KOTIS-from World'!G138</f>
        <v>135166</v>
      </c>
      <c r="I234" s="339">
        <f>'KOTIS-from World'!H138</f>
        <v>43608</v>
      </c>
      <c r="J234" s="121">
        <f>'KOTIS-from World'!I138</f>
        <v>42042</v>
      </c>
      <c r="K234" s="122">
        <f t="shared" si="295"/>
        <v>-3.5910842047330763E-2</v>
      </c>
      <c r="L234" s="120">
        <v>7763</v>
      </c>
      <c r="M234" s="339">
        <f>'KOTIS-from the U.S.'!C138</f>
        <v>6183</v>
      </c>
      <c r="N234" s="339">
        <f>'KOTIS-from the U.S.'!D138</f>
        <v>4975</v>
      </c>
      <c r="O234" s="339">
        <f>'KOTIS-from the U.S.'!E138</f>
        <v>4496</v>
      </c>
      <c r="P234" s="339">
        <f>'KOTIS-from the U.S.'!F138</f>
        <v>6100</v>
      </c>
      <c r="Q234" s="339">
        <f>'KOTIS-from the U.S.'!G138</f>
        <v>8833</v>
      </c>
      <c r="R234" s="339">
        <f>'KOTIS-from the U.S.'!H138</f>
        <v>2818</v>
      </c>
      <c r="S234" s="121">
        <f>'KOTIS-from the U.S.'!I138</f>
        <v>2739</v>
      </c>
      <c r="T234" s="123">
        <f t="shared" si="296"/>
        <v>-2.8034066713981547E-2</v>
      </c>
    </row>
    <row r="235" spans="1:20" ht="13.15" customHeight="1">
      <c r="A235" s="368"/>
      <c r="B235" s="277" t="s">
        <v>444</v>
      </c>
      <c r="C235" s="142">
        <f t="shared" ref="C235:H235" si="297">SUM(C226:C234)</f>
        <v>859154</v>
      </c>
      <c r="D235" s="142">
        <f t="shared" si="297"/>
        <v>1040844</v>
      </c>
      <c r="E235" s="142">
        <f t="shared" si="297"/>
        <v>1038146</v>
      </c>
      <c r="F235" s="142">
        <f t="shared" si="297"/>
        <v>1015034</v>
      </c>
      <c r="G235" s="142">
        <f t="shared" si="297"/>
        <v>1132552</v>
      </c>
      <c r="H235" s="142">
        <f t="shared" si="297"/>
        <v>1893609</v>
      </c>
      <c r="I235" s="140">
        <f t="shared" ref="I235:J235" si="298">SUM(I226:I234)</f>
        <v>547202</v>
      </c>
      <c r="J235" s="140">
        <f t="shared" si="298"/>
        <v>683659</v>
      </c>
      <c r="K235" s="166">
        <f>(J235-I235)/I235</f>
        <v>0.24937226106629728</v>
      </c>
      <c r="L235" s="142">
        <f t="shared" ref="L235:S235" si="299">SUM(L226:L234)</f>
        <v>71704</v>
      </c>
      <c r="M235" s="142">
        <f t="shared" si="299"/>
        <v>155408</v>
      </c>
      <c r="N235" s="142">
        <f t="shared" si="299"/>
        <v>201093</v>
      </c>
      <c r="O235" s="142">
        <f t="shared" si="299"/>
        <v>238318</v>
      </c>
      <c r="P235" s="142">
        <f t="shared" si="299"/>
        <v>290142</v>
      </c>
      <c r="Q235" s="142">
        <f t="shared" si="299"/>
        <v>265733</v>
      </c>
      <c r="R235" s="140">
        <f t="shared" si="299"/>
        <v>131100</v>
      </c>
      <c r="S235" s="140">
        <f t="shared" si="299"/>
        <v>80405</v>
      </c>
      <c r="T235" s="167">
        <f>(S235-R235)/R235</f>
        <v>-0.38668954996186117</v>
      </c>
    </row>
    <row r="236" spans="1:20" ht="13.15" customHeight="1">
      <c r="A236" s="281"/>
      <c r="B236" s="279"/>
      <c r="C236" s="120"/>
      <c r="D236" s="120"/>
      <c r="E236" s="120"/>
      <c r="F236" s="120"/>
      <c r="G236" s="120"/>
      <c r="H236" s="120"/>
      <c r="I236" s="121"/>
      <c r="J236" s="121"/>
      <c r="K236" s="122"/>
      <c r="L236" s="120"/>
      <c r="M236" s="120"/>
      <c r="N236" s="120"/>
      <c r="O236" s="120"/>
      <c r="P236" s="120"/>
      <c r="Q236" s="120"/>
      <c r="R236" s="121"/>
      <c r="S236" s="121"/>
      <c r="T236" s="123"/>
    </row>
    <row r="237" spans="1:20" ht="13.15" customHeight="1">
      <c r="A237" s="281" t="s">
        <v>172</v>
      </c>
      <c r="B237" s="279" t="s">
        <v>537</v>
      </c>
      <c r="C237" s="120">
        <v>29480</v>
      </c>
      <c r="D237" s="339">
        <f>'KOTIS-from World'!C139</f>
        <v>34591</v>
      </c>
      <c r="E237" s="339">
        <f>'KOTIS-from World'!D139</f>
        <v>34825</v>
      </c>
      <c r="F237" s="339">
        <f>'KOTIS-from World'!E139</f>
        <v>34331</v>
      </c>
      <c r="G237" s="339">
        <f>'KOTIS-from World'!F139</f>
        <v>35628</v>
      </c>
      <c r="H237" s="339">
        <f>'KOTIS-from World'!G139</f>
        <v>63318</v>
      </c>
      <c r="I237" s="339">
        <f>'KOTIS-from World'!H139</f>
        <v>18157</v>
      </c>
      <c r="J237" s="121">
        <f>'KOTIS-from World'!I139</f>
        <v>33284</v>
      </c>
      <c r="K237" s="122">
        <f>IF(I237&gt;0, (J237-I237)/I237, "n/a ")</f>
        <v>0.83312221181913315</v>
      </c>
      <c r="L237" s="120">
        <v>1487</v>
      </c>
      <c r="M237" s="339">
        <f>'KOTIS-from the U.S.'!C139</f>
        <v>1112</v>
      </c>
      <c r="N237" s="339">
        <f>'KOTIS-from the U.S.'!D139</f>
        <v>1205</v>
      </c>
      <c r="O237" s="339">
        <f>'KOTIS-from the U.S.'!E139</f>
        <v>937</v>
      </c>
      <c r="P237" s="339">
        <f>'KOTIS-from the U.S.'!F139</f>
        <v>1033</v>
      </c>
      <c r="Q237" s="339">
        <f>'KOTIS-from the U.S.'!G139</f>
        <v>876</v>
      </c>
      <c r="R237" s="339">
        <f>'KOTIS-from the U.S.'!H139</f>
        <v>252</v>
      </c>
      <c r="S237" s="121">
        <f>'KOTIS-from the U.S.'!I139</f>
        <v>379</v>
      </c>
      <c r="T237" s="123">
        <f t="shared" si="296"/>
        <v>0.50396825396825395</v>
      </c>
    </row>
    <row r="238" spans="1:20" ht="13.15" customHeight="1">
      <c r="A238" s="281" t="s">
        <v>173</v>
      </c>
      <c r="B238" s="279" t="s">
        <v>174</v>
      </c>
      <c r="C238" s="120">
        <v>94374</v>
      </c>
      <c r="D238" s="339">
        <f>'KOTIS-from World'!C140</f>
        <v>86468</v>
      </c>
      <c r="E238" s="339">
        <f>'KOTIS-from World'!D140</f>
        <v>88422</v>
      </c>
      <c r="F238" s="339">
        <f>'KOTIS-from World'!E140</f>
        <v>90642</v>
      </c>
      <c r="G238" s="339">
        <f>'KOTIS-from World'!F140</f>
        <v>93274</v>
      </c>
      <c r="H238" s="339">
        <f>'KOTIS-from World'!G140</f>
        <v>121724</v>
      </c>
      <c r="I238" s="339">
        <f>'KOTIS-from World'!H140</f>
        <v>41977</v>
      </c>
      <c r="J238" s="121">
        <f>'KOTIS-from World'!I140</f>
        <v>46190</v>
      </c>
      <c r="K238" s="122">
        <f>IF(I238&gt;0, (J238-I238)/I238, "n/a ")</f>
        <v>0.1003644853133859</v>
      </c>
      <c r="L238" s="120">
        <v>30694</v>
      </c>
      <c r="M238" s="339">
        <f>'KOTIS-from the U.S.'!C140</f>
        <v>27870</v>
      </c>
      <c r="N238" s="339">
        <f>'KOTIS-from the U.S.'!D140</f>
        <v>29282</v>
      </c>
      <c r="O238" s="339">
        <f>'KOTIS-from the U.S.'!E140</f>
        <v>25188</v>
      </c>
      <c r="P238" s="339">
        <f>'KOTIS-from the U.S.'!F140</f>
        <v>22157</v>
      </c>
      <c r="Q238" s="339">
        <f>'KOTIS-from the U.S.'!G140</f>
        <v>27549</v>
      </c>
      <c r="R238" s="339">
        <f>'KOTIS-from the U.S.'!H140</f>
        <v>9332</v>
      </c>
      <c r="S238" s="121">
        <f>'KOTIS-from the U.S.'!I140</f>
        <v>8556</v>
      </c>
      <c r="T238" s="123">
        <f t="shared" si="296"/>
        <v>-8.3154736390912989E-2</v>
      </c>
    </row>
    <row r="239" spans="1:20" ht="13.15" customHeight="1">
      <c r="A239" s="368"/>
      <c r="B239" s="277" t="s">
        <v>445</v>
      </c>
      <c r="C239" s="142">
        <f t="shared" ref="C239:H239" si="300">SUM(C237:C238)</f>
        <v>123854</v>
      </c>
      <c r="D239" s="142">
        <f t="shared" si="300"/>
        <v>121059</v>
      </c>
      <c r="E239" s="142">
        <f t="shared" si="300"/>
        <v>123247</v>
      </c>
      <c r="F239" s="142">
        <f t="shared" si="300"/>
        <v>124973</v>
      </c>
      <c r="G239" s="142">
        <f t="shared" si="300"/>
        <v>128902</v>
      </c>
      <c r="H239" s="142">
        <f t="shared" si="300"/>
        <v>185042</v>
      </c>
      <c r="I239" s="140">
        <f t="shared" ref="I239:J239" si="301">SUM(I237:I238)</f>
        <v>60134</v>
      </c>
      <c r="J239" s="140">
        <f t="shared" si="301"/>
        <v>79474</v>
      </c>
      <c r="K239" s="141">
        <f>(J239-I239)/I239</f>
        <v>0.32161505970000331</v>
      </c>
      <c r="L239" s="142">
        <f t="shared" ref="L239:S239" si="302">SUM(L237:L238)</f>
        <v>32181</v>
      </c>
      <c r="M239" s="142">
        <f t="shared" si="302"/>
        <v>28982</v>
      </c>
      <c r="N239" s="142">
        <f t="shared" si="302"/>
        <v>30487</v>
      </c>
      <c r="O239" s="142">
        <f t="shared" si="302"/>
        <v>26125</v>
      </c>
      <c r="P239" s="142">
        <f t="shared" si="302"/>
        <v>23190</v>
      </c>
      <c r="Q239" s="142">
        <f t="shared" si="302"/>
        <v>28425</v>
      </c>
      <c r="R239" s="140">
        <f t="shared" si="302"/>
        <v>9584</v>
      </c>
      <c r="S239" s="140">
        <f t="shared" si="302"/>
        <v>8935</v>
      </c>
      <c r="T239" s="143">
        <f>(S239-R239)/R239</f>
        <v>-6.7717028380634398E-2</v>
      </c>
    </row>
    <row r="240" spans="1:20" ht="13.15" customHeight="1">
      <c r="A240" s="281"/>
      <c r="B240" s="279"/>
      <c r="C240" s="144"/>
      <c r="D240" s="144"/>
      <c r="E240" s="144"/>
      <c r="F240" s="144"/>
      <c r="G240" s="144"/>
      <c r="H240" s="144"/>
      <c r="I240" s="147"/>
      <c r="J240" s="147"/>
      <c r="K240" s="145"/>
      <c r="L240" s="144"/>
      <c r="M240" s="144"/>
      <c r="N240" s="144"/>
      <c r="O240" s="144"/>
      <c r="P240" s="144"/>
      <c r="Q240" s="144"/>
      <c r="R240" s="147"/>
      <c r="S240" s="147"/>
      <c r="T240" s="146"/>
    </row>
    <row r="241" spans="1:20" ht="13.15" customHeight="1">
      <c r="A241" s="281" t="s">
        <v>175</v>
      </c>
      <c r="B241" s="279" t="s">
        <v>176</v>
      </c>
      <c r="C241" s="120">
        <v>35545</v>
      </c>
      <c r="D241" s="339">
        <f>'KOTIS-from World'!C141</f>
        <v>36955</v>
      </c>
      <c r="E241" s="339">
        <f>'KOTIS-from World'!D141</f>
        <v>35554</v>
      </c>
      <c r="F241" s="339">
        <f>'KOTIS-from World'!E141</f>
        <v>43500</v>
      </c>
      <c r="G241" s="339">
        <f>'KOTIS-from World'!F141</f>
        <v>69015</v>
      </c>
      <c r="H241" s="339">
        <f>'KOTIS-from World'!G141</f>
        <v>102495</v>
      </c>
      <c r="I241" s="339">
        <f>'KOTIS-from World'!H141</f>
        <v>34582</v>
      </c>
      <c r="J241" s="121">
        <f>'KOTIS-from World'!I141</f>
        <v>35445</v>
      </c>
      <c r="K241" s="122">
        <f>IF(I241&gt;0, (J241-I241)/I241, "n/a ")</f>
        <v>2.4955178994852813E-2</v>
      </c>
      <c r="L241" s="120">
        <v>622</v>
      </c>
      <c r="M241" s="339">
        <f>'KOTIS-from the U.S.'!C141</f>
        <v>918</v>
      </c>
      <c r="N241" s="339">
        <f>'KOTIS-from the U.S.'!D141</f>
        <v>1164</v>
      </c>
      <c r="O241" s="339">
        <f>'KOTIS-from the U.S.'!E141</f>
        <v>639</v>
      </c>
      <c r="P241" s="339">
        <f>'KOTIS-from the U.S.'!F141</f>
        <v>540</v>
      </c>
      <c r="Q241" s="339">
        <f>'KOTIS-from the U.S.'!G141</f>
        <v>732</v>
      </c>
      <c r="R241" s="339">
        <f>'KOTIS-from the U.S.'!H141</f>
        <v>255</v>
      </c>
      <c r="S241" s="121">
        <f>'KOTIS-from the U.S.'!I141</f>
        <v>453</v>
      </c>
      <c r="T241" s="123">
        <f>IF(R241&gt;0, (S241-R241)/R241, "n/a ")</f>
        <v>0.77647058823529413</v>
      </c>
    </row>
    <row r="242" spans="1:20" ht="13.15" customHeight="1">
      <c r="A242" s="281" t="s">
        <v>177</v>
      </c>
      <c r="B242" s="279" t="s">
        <v>178</v>
      </c>
      <c r="C242" s="120">
        <v>0</v>
      </c>
      <c r="D242" s="339">
        <f>'KOTIS-from World'!C142</f>
        <v>0</v>
      </c>
      <c r="E242" s="339">
        <f>'KOTIS-from World'!D142</f>
        <v>0</v>
      </c>
      <c r="F242" s="339">
        <f>'KOTIS-from World'!E142</f>
        <v>0</v>
      </c>
      <c r="G242" s="339">
        <f>'KOTIS-from World'!F142</f>
        <v>0</v>
      </c>
      <c r="H242" s="339">
        <f>'KOTIS-from World'!G142</f>
        <v>0</v>
      </c>
      <c r="I242" s="339">
        <f>'KOTIS-from World'!H142</f>
        <v>0</v>
      </c>
      <c r="J242" s="121">
        <v>0</v>
      </c>
      <c r="K242" s="122" t="str">
        <f>IF(I242&gt;0, (J242-I242)/I242, "n/a ")</f>
        <v xml:space="preserve">n/a </v>
      </c>
      <c r="L242" s="120">
        <v>0</v>
      </c>
      <c r="M242" s="339">
        <f>'KOTIS-from the U.S.'!C142</f>
        <v>0</v>
      </c>
      <c r="N242" s="339">
        <f>'KOTIS-from the U.S.'!D142</f>
        <v>0</v>
      </c>
      <c r="O242" s="339">
        <f>'KOTIS-from the U.S.'!E142</f>
        <v>0</v>
      </c>
      <c r="P242" s="339">
        <f>'KOTIS-from the U.S.'!F142</f>
        <v>0</v>
      </c>
      <c r="Q242" s="339">
        <f>'KOTIS-from the U.S.'!G142</f>
        <v>0</v>
      </c>
      <c r="R242" s="339">
        <f>'KOTIS-from the U.S.'!H142</f>
        <v>0</v>
      </c>
      <c r="S242" s="121">
        <v>0</v>
      </c>
      <c r="T242" s="123" t="str">
        <f>IF(R242&gt;0, (S242-R242)/R242, "n/a ")</f>
        <v xml:space="preserve">n/a </v>
      </c>
    </row>
    <row r="243" spans="1:20" ht="13.15" customHeight="1">
      <c r="A243" s="281" t="s">
        <v>179</v>
      </c>
      <c r="B243" s="279" t="s">
        <v>180</v>
      </c>
      <c r="C243" s="120">
        <v>655</v>
      </c>
      <c r="D243" s="339">
        <f>'KOTIS-from World'!C143</f>
        <v>550</v>
      </c>
      <c r="E243" s="339">
        <f>'KOTIS-from World'!D143</f>
        <v>1527</v>
      </c>
      <c r="F243" s="339">
        <f>'KOTIS-from World'!E143</f>
        <v>1478</v>
      </c>
      <c r="G243" s="339">
        <f>'KOTIS-from World'!F143</f>
        <v>1472</v>
      </c>
      <c r="H243" s="339">
        <f>'KOTIS-from World'!G143</f>
        <v>6785</v>
      </c>
      <c r="I243" s="339">
        <f>'KOTIS-from World'!H143</f>
        <v>510</v>
      </c>
      <c r="J243" s="121">
        <f>'KOTIS-from World'!I143</f>
        <v>2114</v>
      </c>
      <c r="K243" s="122">
        <f>IF(I243&gt;0, (J243-I243)/I243, "n/a ")</f>
        <v>3.1450980392156862</v>
      </c>
      <c r="L243" s="120">
        <v>7</v>
      </c>
      <c r="M243" s="339">
        <f>'KOTIS-from the U.S.'!C143</f>
        <v>19</v>
      </c>
      <c r="N243" s="339">
        <f>'KOTIS-from the U.S.'!D143</f>
        <v>6</v>
      </c>
      <c r="O243" s="339">
        <f>'KOTIS-from the U.S.'!E143</f>
        <v>20</v>
      </c>
      <c r="P243" s="339">
        <f>'KOTIS-from the U.S.'!F143</f>
        <v>46</v>
      </c>
      <c r="Q243" s="339">
        <f>'KOTIS-from the U.S.'!G143</f>
        <v>938</v>
      </c>
      <c r="R243" s="339">
        <f>'KOTIS-from the U.S.'!H143</f>
        <v>107</v>
      </c>
      <c r="S243" s="121">
        <f>'KOTIS-from the U.S.'!I143</f>
        <v>968</v>
      </c>
      <c r="T243" s="123">
        <f>IF(R243&gt;0, (S243-R243)/R243, "n/a ")</f>
        <v>8.0467289719626169</v>
      </c>
    </row>
    <row r="244" spans="1:20" ht="13.15" customHeight="1">
      <c r="A244" s="281" t="s">
        <v>181</v>
      </c>
      <c r="B244" s="279" t="s">
        <v>182</v>
      </c>
      <c r="C244" s="120">
        <v>9541</v>
      </c>
      <c r="D244" s="339">
        <f>'KOTIS-from World'!C144</f>
        <v>9723</v>
      </c>
      <c r="E244" s="339">
        <f>'KOTIS-from World'!D144</f>
        <v>10315</v>
      </c>
      <c r="F244" s="339">
        <f>'KOTIS-from World'!E144</f>
        <v>8339</v>
      </c>
      <c r="G244" s="339">
        <f>'KOTIS-from World'!F144</f>
        <v>10788</v>
      </c>
      <c r="H244" s="339">
        <f>'KOTIS-from World'!G144</f>
        <v>10847</v>
      </c>
      <c r="I244" s="339">
        <f>'KOTIS-from World'!H144</f>
        <v>3733</v>
      </c>
      <c r="J244" s="121">
        <f>'KOTIS-from World'!I144</f>
        <v>3945</v>
      </c>
      <c r="K244" s="122">
        <f>IF(I244&gt;0, (J244-I244)/I244, "n/a ")</f>
        <v>5.679078489150817E-2</v>
      </c>
      <c r="L244" s="120">
        <v>1544</v>
      </c>
      <c r="M244" s="339">
        <f>'KOTIS-from the U.S.'!C144</f>
        <v>1765</v>
      </c>
      <c r="N244" s="339">
        <f>'KOTIS-from the U.S.'!D144</f>
        <v>2334</v>
      </c>
      <c r="O244" s="339">
        <f>'KOTIS-from the U.S.'!E144</f>
        <v>1740</v>
      </c>
      <c r="P244" s="339">
        <f>'KOTIS-from the U.S.'!F144</f>
        <v>2775</v>
      </c>
      <c r="Q244" s="339">
        <f>'KOTIS-from the U.S.'!G144</f>
        <v>3455</v>
      </c>
      <c r="R244" s="339">
        <f>'KOTIS-from the U.S.'!H144</f>
        <v>1079</v>
      </c>
      <c r="S244" s="121">
        <f>'KOTIS-from the U.S.'!I144</f>
        <v>1404</v>
      </c>
      <c r="T244" s="123">
        <f>IF(R244&gt;0, (S244-R244)/R244, "n/a ")</f>
        <v>0.30120481927710846</v>
      </c>
    </row>
    <row r="245" spans="1:20" ht="13.15" customHeight="1">
      <c r="A245" s="281" t="s">
        <v>183</v>
      </c>
      <c r="B245" s="279" t="s">
        <v>184</v>
      </c>
      <c r="C245" s="120">
        <v>0</v>
      </c>
      <c r="D245" s="339">
        <f>'KOTIS-from World'!C145</f>
        <v>0</v>
      </c>
      <c r="E245" s="339">
        <f>'KOTIS-from World'!D145</f>
        <v>0</v>
      </c>
      <c r="F245" s="339">
        <f>'KOTIS-from World'!E145</f>
        <v>203</v>
      </c>
      <c r="G245" s="339">
        <f>'KOTIS-from World'!F145</f>
        <v>0</v>
      </c>
      <c r="H245" s="339">
        <f>'KOTIS-from World'!G145</f>
        <v>298</v>
      </c>
      <c r="I245" s="339">
        <f>'KOTIS-from World'!H145</f>
        <v>248</v>
      </c>
      <c r="J245" s="121">
        <f>'KOTIS-from World'!I145</f>
        <v>249</v>
      </c>
      <c r="K245" s="122">
        <f>IF(I245&gt;0, (J245-I245)/I245, "n/a ")</f>
        <v>4.0322580645161289E-3</v>
      </c>
      <c r="L245" s="120">
        <v>0</v>
      </c>
      <c r="M245" s="339">
        <f>'KOTIS-from the U.S.'!C145</f>
        <v>0</v>
      </c>
      <c r="N245" s="339">
        <f>'KOTIS-from the U.S.'!D145</f>
        <v>0</v>
      </c>
      <c r="O245" s="339">
        <f>'KOTIS-from the U.S.'!E145</f>
        <v>0</v>
      </c>
      <c r="P245" s="339">
        <f>'KOTIS-from the U.S.'!F145</f>
        <v>0</v>
      </c>
      <c r="Q245" s="339">
        <f>'KOTIS-from the U.S.'!G145</f>
        <v>0</v>
      </c>
      <c r="R245" s="339">
        <f>'KOTIS-from the U.S.'!H145</f>
        <v>0</v>
      </c>
      <c r="S245" s="121">
        <f>'KOTIS-from the U.S.'!I145</f>
        <v>0</v>
      </c>
      <c r="T245" s="123" t="str">
        <f>IF(R245&gt;0, (S245-R245)/R245, "n/a ")</f>
        <v xml:space="preserve">n/a </v>
      </c>
    </row>
    <row r="246" spans="1:20" ht="13.15" customHeight="1">
      <c r="A246" s="276"/>
      <c r="B246" s="277" t="s">
        <v>185</v>
      </c>
      <c r="C246" s="142">
        <f t="shared" ref="C246:H246" si="303">SUM(C241:C245)</f>
        <v>45741</v>
      </c>
      <c r="D246" s="142">
        <f t="shared" si="303"/>
        <v>47228</v>
      </c>
      <c r="E246" s="142">
        <f t="shared" si="303"/>
        <v>47396</v>
      </c>
      <c r="F246" s="142">
        <f t="shared" si="303"/>
        <v>53520</v>
      </c>
      <c r="G246" s="142">
        <f t="shared" si="303"/>
        <v>81275</v>
      </c>
      <c r="H246" s="142">
        <f t="shared" si="303"/>
        <v>120425</v>
      </c>
      <c r="I246" s="140">
        <f t="shared" ref="I246:J246" si="304">SUM(I241:I245)</f>
        <v>39073</v>
      </c>
      <c r="J246" s="140">
        <f t="shared" si="304"/>
        <v>41753</v>
      </c>
      <c r="K246" s="141">
        <f>(J246-I246)/I246</f>
        <v>6.8589563125431879E-2</v>
      </c>
      <c r="L246" s="142">
        <f t="shared" ref="L246:Q246" si="305">SUM(L241:L245)</f>
        <v>2173</v>
      </c>
      <c r="M246" s="142">
        <f t="shared" si="305"/>
        <v>2702</v>
      </c>
      <c r="N246" s="142">
        <f t="shared" si="305"/>
        <v>3504</v>
      </c>
      <c r="O246" s="142">
        <f t="shared" si="305"/>
        <v>2399</v>
      </c>
      <c r="P246" s="142">
        <f t="shared" si="305"/>
        <v>3361</v>
      </c>
      <c r="Q246" s="142">
        <f t="shared" si="305"/>
        <v>5125</v>
      </c>
      <c r="R246" s="140">
        <f t="shared" ref="R246:S246" si="306">SUM(R241:R245)</f>
        <v>1441</v>
      </c>
      <c r="S246" s="140">
        <f t="shared" si="306"/>
        <v>2825</v>
      </c>
      <c r="T246" s="143">
        <f>(S246-R246)/R246</f>
        <v>0.96044413601665513</v>
      </c>
    </row>
    <row r="247" spans="1:20" s="48" customFormat="1" ht="13.15" customHeight="1">
      <c r="A247" s="271"/>
      <c r="B247" s="272" t="s">
        <v>186</v>
      </c>
      <c r="C247" s="437">
        <f t="shared" ref="C247:H247" si="307">C224+C235+C239+C246</f>
        <v>1057366</v>
      </c>
      <c r="D247" s="437">
        <f t="shared" si="307"/>
        <v>1238011</v>
      </c>
      <c r="E247" s="437">
        <f t="shared" si="307"/>
        <v>1242942</v>
      </c>
      <c r="F247" s="437">
        <f t="shared" si="307"/>
        <v>1260920</v>
      </c>
      <c r="G247" s="437">
        <f t="shared" si="307"/>
        <v>1376397</v>
      </c>
      <c r="H247" s="437">
        <f t="shared" si="307"/>
        <v>2243148</v>
      </c>
      <c r="I247" s="124">
        <f t="shared" ref="I247:J247" si="308">I224+I235+I239+I246</f>
        <v>658519</v>
      </c>
      <c r="J247" s="124">
        <f t="shared" si="308"/>
        <v>818438</v>
      </c>
      <c r="K247" s="125">
        <f>(J247-I247)/I247</f>
        <v>0.24284644786255219</v>
      </c>
      <c r="L247" s="437">
        <f t="shared" ref="L247:R247" si="309">L224+L235+L239+L246</f>
        <v>108547</v>
      </c>
      <c r="M247" s="437">
        <f t="shared" si="309"/>
        <v>190275</v>
      </c>
      <c r="N247" s="437">
        <f t="shared" si="309"/>
        <v>239889</v>
      </c>
      <c r="O247" s="437">
        <f t="shared" si="309"/>
        <v>294462</v>
      </c>
      <c r="P247" s="437">
        <f t="shared" si="309"/>
        <v>317515</v>
      </c>
      <c r="Q247" s="437">
        <f t="shared" si="309"/>
        <v>301211</v>
      </c>
      <c r="R247" s="124">
        <f t="shared" si="309"/>
        <v>142476</v>
      </c>
      <c r="S247" s="124">
        <f t="shared" ref="S247" si="310">S224+S235+S239+S246</f>
        <v>93127</v>
      </c>
      <c r="T247" s="126">
        <f>(S247-R247)/R247</f>
        <v>-0.34636710744265703</v>
      </c>
    </row>
    <row r="248" spans="1:20" s="48" customFormat="1" ht="13.15" customHeight="1">
      <c r="A248" s="269"/>
      <c r="B248" s="273" t="s">
        <v>498</v>
      </c>
      <c r="C248" s="475"/>
      <c r="D248" s="475">
        <f>(D247-C247)/C247</f>
        <v>0.17084434339670465</v>
      </c>
      <c r="E248" s="475">
        <f t="shared" ref="E248:H248" si="311">(E247-D247)/D247</f>
        <v>3.9830017665432697E-3</v>
      </c>
      <c r="F248" s="475">
        <f t="shared" si="311"/>
        <v>1.4464069924421253E-2</v>
      </c>
      <c r="G248" s="475">
        <f t="shared" si="311"/>
        <v>9.1581543634806334E-2</v>
      </c>
      <c r="H248" s="475">
        <f t="shared" si="311"/>
        <v>0.62972456347986805</v>
      </c>
      <c r="I248" s="128"/>
      <c r="J248" s="128"/>
      <c r="K248" s="129"/>
      <c r="L248" s="407"/>
      <c r="M248" s="407">
        <f t="shared" ref="M248" si="312">IF(L247&gt;0,(M247-L247)/L247,"n/a")</f>
        <v>0.75292730338010261</v>
      </c>
      <c r="N248" s="407">
        <f t="shared" ref="N248" si="313">IF(M247&gt;0,(N247-M247)/M247,"n/a")</f>
        <v>0.26074891604256994</v>
      </c>
      <c r="O248" s="407">
        <f t="shared" ref="O248" si="314">IF(N247&gt;0,(O247-N247)/N247,"n/a")</f>
        <v>0.22749271538086366</v>
      </c>
      <c r="P248" s="407">
        <f t="shared" ref="P248" si="315">IF(O247&gt;0,(P247-O247)/O247,"n/a")</f>
        <v>7.8288539777628355E-2</v>
      </c>
      <c r="Q248" s="407">
        <f t="shared" ref="Q248" si="316">IF(P247&gt;0,(Q247-P247)/P247,"n/a")</f>
        <v>-5.1348755176920773E-2</v>
      </c>
      <c r="R248" s="131"/>
      <c r="S248" s="132"/>
      <c r="T248" s="133"/>
    </row>
    <row r="249" spans="1:20" s="47" customFormat="1" ht="13.15" customHeight="1">
      <c r="A249" s="274"/>
      <c r="B249" s="275" t="s">
        <v>499</v>
      </c>
      <c r="C249" s="134"/>
      <c r="D249" s="135"/>
      <c r="E249" s="135"/>
      <c r="F249" s="135"/>
      <c r="G249" s="135"/>
      <c r="H249" s="135"/>
      <c r="I249" s="136"/>
      <c r="J249" s="136"/>
      <c r="K249" s="137"/>
      <c r="L249" s="477">
        <f>L247/C247</f>
        <v>0.10265792544870934</v>
      </c>
      <c r="M249" s="477">
        <f t="shared" ref="M249" si="317">M247/D247</f>
        <v>0.15369411095701088</v>
      </c>
      <c r="N249" s="477">
        <f t="shared" ref="N249" si="318">N247/E247</f>
        <v>0.19300096062406774</v>
      </c>
      <c r="O249" s="477">
        <f t="shared" ref="O249" si="319">O247/F247</f>
        <v>0.23352948640675061</v>
      </c>
      <c r="P249" s="477">
        <f t="shared" ref="P249" si="320">P247/G247</f>
        <v>0.23068562340661888</v>
      </c>
      <c r="Q249" s="477">
        <f t="shared" ref="Q249" si="321">Q247/H247</f>
        <v>0.13428048439068666</v>
      </c>
      <c r="R249" s="139">
        <f t="shared" ref="R249" si="322">R247/I247</f>
        <v>0.21635822201029886</v>
      </c>
      <c r="S249" s="139">
        <f t="shared" ref="S249" si="323">S247/J247</f>
        <v>0.11378626114623221</v>
      </c>
      <c r="T249" s="137"/>
    </row>
    <row r="250" spans="1:20" ht="13.15" customHeight="1">
      <c r="A250" s="278"/>
      <c r="B250" s="279"/>
      <c r="C250" s="144"/>
      <c r="D250" s="144"/>
      <c r="E250" s="144"/>
      <c r="F250" s="144"/>
      <c r="G250" s="144"/>
      <c r="H250" s="144"/>
      <c r="I250" s="147"/>
      <c r="J250" s="147"/>
      <c r="K250" s="145"/>
      <c r="L250" s="144"/>
      <c r="M250" s="144"/>
      <c r="N250" s="144"/>
      <c r="O250" s="144"/>
      <c r="P250" s="144"/>
      <c r="Q250" s="144"/>
      <c r="R250" s="147"/>
      <c r="S250" s="147"/>
      <c r="T250" s="146"/>
    </row>
    <row r="251" spans="1:20" ht="13.15" customHeight="1">
      <c r="A251" s="278" t="s">
        <v>187</v>
      </c>
      <c r="B251" s="279"/>
      <c r="C251" s="144"/>
      <c r="D251" s="144"/>
      <c r="E251" s="144"/>
      <c r="F251" s="144"/>
      <c r="G251" s="144"/>
      <c r="H251" s="144"/>
      <c r="I251" s="147"/>
      <c r="J251" s="147"/>
      <c r="K251" s="145"/>
      <c r="L251" s="144"/>
      <c r="M251" s="144"/>
      <c r="N251" s="144"/>
      <c r="O251" s="144"/>
      <c r="P251" s="144"/>
      <c r="Q251" s="144"/>
      <c r="R251" s="147"/>
      <c r="S251" s="147"/>
      <c r="T251" s="146"/>
    </row>
    <row r="252" spans="1:20" ht="13.15" customHeight="1">
      <c r="A252" s="281" t="s">
        <v>188</v>
      </c>
      <c r="B252" s="279" t="s">
        <v>189</v>
      </c>
      <c r="C252" s="120">
        <v>36082</v>
      </c>
      <c r="D252" s="339">
        <f>'KOTIS-from World'!C146</f>
        <v>38005</v>
      </c>
      <c r="E252" s="339">
        <f>'KOTIS-from World'!D146</f>
        <v>36944</v>
      </c>
      <c r="F252" s="339">
        <f>'KOTIS-from World'!E146</f>
        <v>39766</v>
      </c>
      <c r="G252" s="339">
        <f>'KOTIS-from World'!F146</f>
        <v>39346</v>
      </c>
      <c r="H252" s="339">
        <f>'KOTIS-from World'!G146</f>
        <v>45194</v>
      </c>
      <c r="I252" s="339">
        <f>'KOTIS-from World'!H146</f>
        <v>13475</v>
      </c>
      <c r="J252" s="121">
        <f>'KOTIS-from World'!I146</f>
        <v>13444</v>
      </c>
      <c r="K252" s="122">
        <f>IF(I252&gt;0, (J252-I252)/I252, "n/a ")</f>
        <v>-2.3005565862708722E-3</v>
      </c>
      <c r="L252" s="120">
        <v>33455</v>
      </c>
      <c r="M252" s="339">
        <f>'KOTIS-from the U.S.'!C146</f>
        <v>34957</v>
      </c>
      <c r="N252" s="339">
        <f>'KOTIS-from the U.S.'!D146</f>
        <v>34293</v>
      </c>
      <c r="O252" s="339">
        <f>'KOTIS-from the U.S.'!E146</f>
        <v>37159</v>
      </c>
      <c r="P252" s="339">
        <f>'KOTIS-from the U.S.'!F146</f>
        <v>36243</v>
      </c>
      <c r="Q252" s="339">
        <f>'KOTIS-from the U.S.'!G146</f>
        <v>41472</v>
      </c>
      <c r="R252" s="339">
        <f>'KOTIS-from the U.S.'!H146</f>
        <v>12377</v>
      </c>
      <c r="S252" s="121">
        <f>'KOTIS-from the U.S.'!I146</f>
        <v>12137</v>
      </c>
      <c r="T252" s="123">
        <f>IF(R252&gt;0, (S252-R252)/R252, "n/a ")</f>
        <v>-1.9390805526379576E-2</v>
      </c>
    </row>
    <row r="253" spans="1:20" ht="13.15" customHeight="1">
      <c r="A253" s="281" t="s">
        <v>190</v>
      </c>
      <c r="B253" s="279" t="s">
        <v>191</v>
      </c>
      <c r="C253" s="120">
        <v>134004</v>
      </c>
      <c r="D253" s="339">
        <f>'KOTIS-from World'!C147</f>
        <v>156755</v>
      </c>
      <c r="E253" s="339">
        <f>'KOTIS-from World'!D147</f>
        <v>193640</v>
      </c>
      <c r="F253" s="339">
        <f>'KOTIS-from World'!E147</f>
        <v>229093</v>
      </c>
      <c r="G253" s="339">
        <f>'KOTIS-from World'!F147</f>
        <v>206467</v>
      </c>
      <c r="H253" s="339">
        <f>'KOTIS-from World'!G147</f>
        <v>198726</v>
      </c>
      <c r="I253" s="339">
        <f>'KOTIS-from World'!H147</f>
        <v>65131</v>
      </c>
      <c r="J253" s="121">
        <f>'KOTIS-from World'!I147</f>
        <v>73160</v>
      </c>
      <c r="K253" s="122">
        <f>IF(I253&gt;0, (J253-I253)/I253, "n/a ")</f>
        <v>0.12327463112803427</v>
      </c>
      <c r="L253" s="120">
        <v>17958</v>
      </c>
      <c r="M253" s="339">
        <f>'KOTIS-from the U.S.'!C147</f>
        <v>21082</v>
      </c>
      <c r="N253" s="339">
        <f>'KOTIS-from the U.S.'!D147</f>
        <v>28118</v>
      </c>
      <c r="O253" s="339">
        <f>'KOTIS-from the U.S.'!E147</f>
        <v>35759</v>
      </c>
      <c r="P253" s="339">
        <f>'KOTIS-from the U.S.'!F147</f>
        <v>34574</v>
      </c>
      <c r="Q253" s="339">
        <f>'KOTIS-from the U.S.'!G147</f>
        <v>30984</v>
      </c>
      <c r="R253" s="339">
        <f>'KOTIS-from the U.S.'!H147</f>
        <v>11060</v>
      </c>
      <c r="S253" s="121">
        <f>'KOTIS-from the U.S.'!I147</f>
        <v>8764</v>
      </c>
      <c r="T253" s="123">
        <f>IF(R253&gt;0, (S253-R253)/R253, "n/a ")</f>
        <v>-0.20759493670886076</v>
      </c>
    </row>
    <row r="254" spans="1:20" ht="13.15" customHeight="1">
      <c r="A254" s="281" t="s">
        <v>192</v>
      </c>
      <c r="B254" s="279" t="s">
        <v>193</v>
      </c>
      <c r="C254" s="120">
        <v>16537</v>
      </c>
      <c r="D254" s="339">
        <f>'KOTIS-from World'!C148</f>
        <v>18817</v>
      </c>
      <c r="E254" s="339">
        <f>'KOTIS-from World'!D148</f>
        <v>22201</v>
      </c>
      <c r="F254" s="339">
        <f>'KOTIS-from World'!E148</f>
        <v>21571</v>
      </c>
      <c r="G254" s="339">
        <f>'KOTIS-from World'!F148</f>
        <v>23879</v>
      </c>
      <c r="H254" s="339">
        <f>'KOTIS-from World'!G148</f>
        <v>28667</v>
      </c>
      <c r="I254" s="339">
        <f>'KOTIS-from World'!H148</f>
        <v>8612</v>
      </c>
      <c r="J254" s="121">
        <f>'KOTIS-from World'!I148</f>
        <v>7205</v>
      </c>
      <c r="K254" s="122">
        <f>IF(I254&gt;0, (J254-I254)/I254, "n/a ")</f>
        <v>-0.16337668369716674</v>
      </c>
      <c r="L254" s="120">
        <v>87</v>
      </c>
      <c r="M254" s="339">
        <f>'KOTIS-from the U.S.'!C148</f>
        <v>206</v>
      </c>
      <c r="N254" s="339">
        <f>'KOTIS-from the U.S.'!D148</f>
        <v>305</v>
      </c>
      <c r="O254" s="339">
        <f>'KOTIS-from the U.S.'!E148</f>
        <v>386</v>
      </c>
      <c r="P254" s="339">
        <f>'KOTIS-from the U.S.'!F148</f>
        <v>1222</v>
      </c>
      <c r="Q254" s="339">
        <f>'KOTIS-from the U.S.'!G148</f>
        <v>2979</v>
      </c>
      <c r="R254" s="339">
        <f>'KOTIS-from the U.S.'!H148</f>
        <v>1425</v>
      </c>
      <c r="S254" s="121">
        <f>'KOTIS-from the U.S.'!I148</f>
        <v>369</v>
      </c>
      <c r="T254" s="123">
        <f>IF(R254&gt;0, (S254-R254)/R254, "n/a ")</f>
        <v>-0.74105263157894741</v>
      </c>
    </row>
    <row r="255" spans="1:20" ht="13.15" customHeight="1">
      <c r="A255" s="281" t="s">
        <v>194</v>
      </c>
      <c r="B255" s="279" t="s">
        <v>195</v>
      </c>
      <c r="C255" s="120">
        <v>140303</v>
      </c>
      <c r="D255" s="339">
        <f>'KOTIS-from World'!C149</f>
        <v>168011</v>
      </c>
      <c r="E255" s="339">
        <f>'KOTIS-from World'!D149</f>
        <v>186187</v>
      </c>
      <c r="F255" s="339">
        <f>'KOTIS-from World'!E149</f>
        <v>188132</v>
      </c>
      <c r="G255" s="339">
        <f>'KOTIS-from World'!F149</f>
        <v>170594</v>
      </c>
      <c r="H255" s="339">
        <f>'KOTIS-from World'!G149</f>
        <v>197476</v>
      </c>
      <c r="I255" s="339">
        <f>'KOTIS-from World'!H149</f>
        <v>63171</v>
      </c>
      <c r="J255" s="121">
        <f>'KOTIS-from World'!I149</f>
        <v>72962</v>
      </c>
      <c r="K255" s="122">
        <f>IF(I255&gt;0, (J255-I255)/I255, "n/a ")</f>
        <v>0.15499200582545788</v>
      </c>
      <c r="L255" s="120">
        <v>368</v>
      </c>
      <c r="M255" s="339">
        <f>'KOTIS-from the U.S.'!C149</f>
        <v>413</v>
      </c>
      <c r="N255" s="339">
        <f>'KOTIS-from the U.S.'!D149</f>
        <v>758</v>
      </c>
      <c r="O255" s="339">
        <f>'KOTIS-from the U.S.'!E149</f>
        <v>299</v>
      </c>
      <c r="P255" s="339">
        <f>'KOTIS-from the U.S.'!F149</f>
        <v>240</v>
      </c>
      <c r="Q255" s="339">
        <f>'KOTIS-from the U.S.'!G149</f>
        <v>172</v>
      </c>
      <c r="R255" s="339">
        <f>'KOTIS-from the U.S.'!H149</f>
        <v>75</v>
      </c>
      <c r="S255" s="121">
        <f>'KOTIS-from the U.S.'!I149</f>
        <v>44</v>
      </c>
      <c r="T255" s="123">
        <f>IF(R255&gt;0, (S255-R255)/R255, "n/a ")</f>
        <v>-0.41333333333333333</v>
      </c>
    </row>
    <row r="256" spans="1:20" ht="13.15" customHeight="1">
      <c r="A256" s="281" t="s">
        <v>196</v>
      </c>
      <c r="B256" s="279" t="s">
        <v>197</v>
      </c>
      <c r="C256" s="120">
        <v>419414</v>
      </c>
      <c r="D256" s="339">
        <f>'KOTIS-from World'!C150</f>
        <v>482395</v>
      </c>
      <c r="E256" s="339">
        <f>'KOTIS-from World'!D150</f>
        <v>562240</v>
      </c>
      <c r="F256" s="339">
        <f>'KOTIS-from World'!E150</f>
        <v>537797</v>
      </c>
      <c r="G256" s="339">
        <f>'KOTIS-from World'!F150</f>
        <v>520830</v>
      </c>
      <c r="H256" s="339">
        <f>'KOTIS-from World'!G150</f>
        <v>520398</v>
      </c>
      <c r="I256" s="339">
        <f>'KOTIS-from World'!H150</f>
        <v>170263</v>
      </c>
      <c r="J256" s="121">
        <f>'KOTIS-from World'!I150</f>
        <v>160359</v>
      </c>
      <c r="K256" s="122">
        <f>IF(I256&gt;0, (J256-I256)/I256, "n/a ")</f>
        <v>-5.8168832923183547E-2</v>
      </c>
      <c r="L256" s="120">
        <v>2064</v>
      </c>
      <c r="M256" s="339">
        <f>'KOTIS-from the U.S.'!C150</f>
        <v>4348</v>
      </c>
      <c r="N256" s="339">
        <f>'KOTIS-from the U.S.'!D150</f>
        <v>2886</v>
      </c>
      <c r="O256" s="339">
        <f>'KOTIS-from the U.S.'!E150</f>
        <v>2057</v>
      </c>
      <c r="P256" s="339">
        <f>'KOTIS-from the U.S.'!F150</f>
        <v>2439</v>
      </c>
      <c r="Q256" s="339">
        <f>'KOTIS-from the U.S.'!G150</f>
        <v>1603</v>
      </c>
      <c r="R256" s="339">
        <f>'KOTIS-from the U.S.'!H150</f>
        <v>78</v>
      </c>
      <c r="S256" s="121">
        <f>'KOTIS-from the U.S.'!I150</f>
        <v>976</v>
      </c>
      <c r="T256" s="123">
        <f>IF(R256&gt;0, (S256-R256)/R256, "n/a ")</f>
        <v>11.512820512820513</v>
      </c>
    </row>
    <row r="257" spans="1:20" s="48" customFormat="1" ht="13.15" customHeight="1">
      <c r="A257" s="271"/>
      <c r="B257" s="272" t="s">
        <v>198</v>
      </c>
      <c r="C257" s="437">
        <f t="shared" ref="C257:H257" si="324">SUM(C252:C256)</f>
        <v>746340</v>
      </c>
      <c r="D257" s="437">
        <f t="shared" si="324"/>
        <v>863983</v>
      </c>
      <c r="E257" s="437">
        <f t="shared" si="324"/>
        <v>1001212</v>
      </c>
      <c r="F257" s="437">
        <f t="shared" si="324"/>
        <v>1016359</v>
      </c>
      <c r="G257" s="437">
        <f t="shared" si="324"/>
        <v>961116</v>
      </c>
      <c r="H257" s="437">
        <f t="shared" si="324"/>
        <v>990461</v>
      </c>
      <c r="I257" s="124">
        <f t="shared" ref="I257:J257" si="325">SUM(I252:I256)</f>
        <v>320652</v>
      </c>
      <c r="J257" s="124">
        <f t="shared" si="325"/>
        <v>327130</v>
      </c>
      <c r="K257" s="125">
        <f>(J257-I257)/I257</f>
        <v>2.0202587228521886E-2</v>
      </c>
      <c r="L257" s="437">
        <f t="shared" ref="L257:Q257" si="326">SUM(L252:L256)</f>
        <v>53932</v>
      </c>
      <c r="M257" s="437">
        <f t="shared" si="326"/>
        <v>61006</v>
      </c>
      <c r="N257" s="437">
        <f t="shared" si="326"/>
        <v>66360</v>
      </c>
      <c r="O257" s="437">
        <f t="shared" si="326"/>
        <v>75660</v>
      </c>
      <c r="P257" s="437">
        <f t="shared" si="326"/>
        <v>74718</v>
      </c>
      <c r="Q257" s="437">
        <f t="shared" si="326"/>
        <v>77210</v>
      </c>
      <c r="R257" s="124">
        <f t="shared" ref="R257:S257" si="327">SUM(R252:R256)</f>
        <v>25015</v>
      </c>
      <c r="S257" s="124">
        <f t="shared" si="327"/>
        <v>22290</v>
      </c>
      <c r="T257" s="126">
        <f>(S257-R257)/R257</f>
        <v>-0.10893463921647012</v>
      </c>
    </row>
    <row r="258" spans="1:20" s="48" customFormat="1" ht="13.15" customHeight="1">
      <c r="A258" s="269"/>
      <c r="B258" s="273" t="s">
        <v>498</v>
      </c>
      <c r="C258" s="475"/>
      <c r="D258" s="475">
        <f>(D257-C257)/C257</f>
        <v>0.1576265509017338</v>
      </c>
      <c r="E258" s="475">
        <f t="shared" ref="E258:H258" si="328">(E257-D257)/D257</f>
        <v>0.15883298629718409</v>
      </c>
      <c r="F258" s="475">
        <f t="shared" si="328"/>
        <v>1.5128664059160298E-2</v>
      </c>
      <c r="G258" s="475">
        <f t="shared" si="328"/>
        <v>-5.4353825764321462E-2</v>
      </c>
      <c r="H258" s="475">
        <f t="shared" si="328"/>
        <v>3.0532214633821515E-2</v>
      </c>
      <c r="I258" s="128"/>
      <c r="J258" s="128"/>
      <c r="K258" s="129"/>
      <c r="L258" s="407"/>
      <c r="M258" s="407">
        <f t="shared" ref="M258" si="329">IF(L257&gt;0,(M257-L257)/L257,"n/a")</f>
        <v>0.13116517095601868</v>
      </c>
      <c r="N258" s="407">
        <f t="shared" ref="N258" si="330">IF(M257&gt;0,(N257-M257)/M257,"n/a")</f>
        <v>8.776185948923057E-2</v>
      </c>
      <c r="O258" s="407">
        <f t="shared" ref="O258" si="331">IF(N257&gt;0,(O257-N257)/N257,"n/a")</f>
        <v>0.14014466546112117</v>
      </c>
      <c r="P258" s="407">
        <f t="shared" ref="P258" si="332">IF(O257&gt;0,(P257-O257)/O257,"n/a")</f>
        <v>-1.2450436161776367E-2</v>
      </c>
      <c r="Q258" s="407">
        <f t="shared" ref="Q258" si="333">IF(P257&gt;0,(Q257-P257)/P257,"n/a")</f>
        <v>3.3352070451564547E-2</v>
      </c>
      <c r="R258" s="131"/>
      <c r="S258" s="132"/>
      <c r="T258" s="133"/>
    </row>
    <row r="259" spans="1:20" s="47" customFormat="1" ht="13.15" customHeight="1">
      <c r="A259" s="274"/>
      <c r="B259" s="275" t="s">
        <v>499</v>
      </c>
      <c r="C259" s="134"/>
      <c r="D259" s="135"/>
      <c r="E259" s="135"/>
      <c r="F259" s="135"/>
      <c r="G259" s="135"/>
      <c r="H259" s="135"/>
      <c r="I259" s="136"/>
      <c r="J259" s="136"/>
      <c r="K259" s="137"/>
      <c r="L259" s="477">
        <f>L257/C257</f>
        <v>7.2261971755500171E-2</v>
      </c>
      <c r="M259" s="477">
        <f t="shared" ref="M259" si="334">M257/D257</f>
        <v>7.0610185617078117E-2</v>
      </c>
      <c r="N259" s="477">
        <f t="shared" ref="N259" si="335">N257/E257</f>
        <v>6.6279669041122161E-2</v>
      </c>
      <c r="O259" s="477">
        <f t="shared" ref="O259" si="336">O257/F257</f>
        <v>7.4442200049391991E-2</v>
      </c>
      <c r="P259" s="477">
        <f t="shared" ref="P259" si="337">P257/G257</f>
        <v>7.7740876231381026E-2</v>
      </c>
      <c r="Q259" s="477">
        <f t="shared" ref="Q259" si="338">Q257/H257</f>
        <v>7.7953599384529018E-2</v>
      </c>
      <c r="R259" s="139">
        <f t="shared" ref="R259" si="339">R257/I257</f>
        <v>7.8012923668026396E-2</v>
      </c>
      <c r="S259" s="139">
        <f t="shared" ref="S259" si="340">S257/J257</f>
        <v>6.8138049093632497E-2</v>
      </c>
      <c r="T259" s="137"/>
    </row>
    <row r="260" spans="1:20" ht="13.15" customHeight="1">
      <c r="A260" s="278"/>
      <c r="B260" s="279"/>
      <c r="C260" s="144"/>
      <c r="D260" s="144"/>
      <c r="E260" s="144"/>
      <c r="F260" s="144"/>
      <c r="G260" s="144"/>
      <c r="H260" s="144"/>
      <c r="I260" s="147"/>
      <c r="J260" s="147"/>
      <c r="K260" s="145"/>
      <c r="L260" s="144"/>
      <c r="M260" s="144"/>
      <c r="N260" s="144"/>
      <c r="O260" s="144"/>
      <c r="P260" s="144"/>
      <c r="Q260" s="144"/>
      <c r="R260" s="147"/>
      <c r="S260" s="147"/>
      <c r="T260" s="146"/>
    </row>
    <row r="261" spans="1:20" ht="13.15" customHeight="1">
      <c r="A261" s="278" t="s">
        <v>199</v>
      </c>
      <c r="B261" s="279"/>
      <c r="C261" s="144"/>
      <c r="D261" s="144"/>
      <c r="E261" s="144"/>
      <c r="F261" s="144"/>
      <c r="G261" s="144"/>
      <c r="H261" s="144"/>
      <c r="I261" s="147"/>
      <c r="J261" s="147"/>
      <c r="K261" s="145"/>
      <c r="L261" s="144"/>
      <c r="M261" s="144"/>
      <c r="N261" s="144"/>
      <c r="O261" s="144"/>
      <c r="P261" s="144"/>
      <c r="Q261" s="144"/>
      <c r="R261" s="147"/>
      <c r="S261" s="147"/>
      <c r="T261" s="146"/>
    </row>
    <row r="262" spans="1:20" ht="13.15" customHeight="1">
      <c r="A262" s="281" t="s">
        <v>200</v>
      </c>
      <c r="B262" s="279" t="s">
        <v>201</v>
      </c>
      <c r="C262" s="120">
        <v>732425</v>
      </c>
      <c r="D262" s="339">
        <f>'KOTIS-from World'!C151</f>
        <v>850067</v>
      </c>
      <c r="E262" s="339">
        <f>'KOTIS-from World'!D151</f>
        <v>659119</v>
      </c>
      <c r="F262" s="339">
        <f>'KOTIS-from World'!E151</f>
        <v>629688</v>
      </c>
      <c r="G262" s="339">
        <f>'KOTIS-from World'!F151</f>
        <v>646067</v>
      </c>
      <c r="H262" s="339">
        <f>'KOTIS-from World'!G151</f>
        <v>863956</v>
      </c>
      <c r="I262" s="339">
        <f>'KOTIS-from World'!H151</f>
        <v>240363</v>
      </c>
      <c r="J262" s="121">
        <f>'KOTIS-from World'!I151</f>
        <v>318132</v>
      </c>
      <c r="K262" s="122">
        <f>IF(I262&gt;0, (J262-I262)/I262, "n/a ")</f>
        <v>0.32354813344815964</v>
      </c>
      <c r="L262" s="120">
        <v>2880</v>
      </c>
      <c r="M262" s="339">
        <f>'KOTIS-from the U.S.'!C151</f>
        <v>3160</v>
      </c>
      <c r="N262" s="339">
        <f>'KOTIS-from the U.S.'!D151</f>
        <v>3293</v>
      </c>
      <c r="O262" s="339">
        <f>'KOTIS-from the U.S.'!E151</f>
        <v>2973</v>
      </c>
      <c r="P262" s="339">
        <f>'KOTIS-from the U.S.'!F151</f>
        <v>3970</v>
      </c>
      <c r="Q262" s="339">
        <f>'KOTIS-from the U.S.'!G151</f>
        <v>7746</v>
      </c>
      <c r="R262" s="339">
        <f>'KOTIS-from the U.S.'!H151</f>
        <v>2713</v>
      </c>
      <c r="S262" s="121">
        <f>'KOTIS-from the U.S.'!I151</f>
        <v>1437</v>
      </c>
      <c r="T262" s="123">
        <f>IF(R262&gt;0, (S262-R262)/R262, "n/a ")</f>
        <v>-0.47032805012900847</v>
      </c>
    </row>
    <row r="263" spans="1:20" ht="13.15" customHeight="1">
      <c r="A263" s="281" t="s">
        <v>202</v>
      </c>
      <c r="B263" s="279" t="s">
        <v>203</v>
      </c>
      <c r="C263" s="120">
        <v>130836</v>
      </c>
      <c r="D263" s="339">
        <f>'KOTIS-from World'!C152</f>
        <v>135117</v>
      </c>
      <c r="E263" s="339">
        <f>'KOTIS-from World'!D152</f>
        <v>121432</v>
      </c>
      <c r="F263" s="339">
        <f>'KOTIS-from World'!E152</f>
        <v>144616</v>
      </c>
      <c r="G263" s="339">
        <f>'KOTIS-from World'!F152</f>
        <v>152278</v>
      </c>
      <c r="H263" s="339">
        <f>'KOTIS-from World'!G152</f>
        <v>163075</v>
      </c>
      <c r="I263" s="339">
        <f>'KOTIS-from World'!H152</f>
        <v>54484</v>
      </c>
      <c r="J263" s="121">
        <f>'KOTIS-from World'!I152</f>
        <v>63924</v>
      </c>
      <c r="K263" s="122">
        <f>IF(I263&gt;0, (J263-I263)/I263, "n/a ")</f>
        <v>0.17326187504588503</v>
      </c>
      <c r="L263" s="120">
        <v>19558</v>
      </c>
      <c r="M263" s="339">
        <f>'KOTIS-from the U.S.'!C152</f>
        <v>19005</v>
      </c>
      <c r="N263" s="339">
        <f>'KOTIS-from the U.S.'!D152</f>
        <v>19436</v>
      </c>
      <c r="O263" s="339">
        <f>'KOTIS-from the U.S.'!E152</f>
        <v>23541</v>
      </c>
      <c r="P263" s="339">
        <f>'KOTIS-from the U.S.'!F152</f>
        <v>23471</v>
      </c>
      <c r="Q263" s="339">
        <f>'KOTIS-from the U.S.'!G152</f>
        <v>29834</v>
      </c>
      <c r="R263" s="339">
        <f>'KOTIS-from the U.S.'!H152</f>
        <v>10526</v>
      </c>
      <c r="S263" s="121">
        <f>'KOTIS-from the U.S.'!I152</f>
        <v>9909</v>
      </c>
      <c r="T263" s="123">
        <f>IF(R263&gt;0, (S263-R263)/R263, "n/a ")</f>
        <v>-5.8616758502755086E-2</v>
      </c>
    </row>
    <row r="264" spans="1:20" ht="13.15" customHeight="1">
      <c r="A264" s="281" t="s">
        <v>204</v>
      </c>
      <c r="B264" s="279" t="s">
        <v>205</v>
      </c>
      <c r="C264" s="120">
        <v>104709</v>
      </c>
      <c r="D264" s="339">
        <f>'KOTIS-from World'!C153</f>
        <v>85989</v>
      </c>
      <c r="E264" s="339">
        <f>'KOTIS-from World'!D153</f>
        <v>62645</v>
      </c>
      <c r="F264" s="339">
        <f>'KOTIS-from World'!E153</f>
        <v>70305</v>
      </c>
      <c r="G264" s="339">
        <f>'KOTIS-from World'!F153</f>
        <v>77931</v>
      </c>
      <c r="H264" s="339">
        <f>'KOTIS-from World'!G153</f>
        <v>84567</v>
      </c>
      <c r="I264" s="339">
        <f>'KOTIS-from World'!H153</f>
        <v>26719</v>
      </c>
      <c r="J264" s="121">
        <f>'KOTIS-from World'!I153</f>
        <v>31671</v>
      </c>
      <c r="K264" s="122">
        <f>IF(I264&gt;0, (J264-I264)/I264, "n/a ")</f>
        <v>0.18533627755529772</v>
      </c>
      <c r="L264" s="120">
        <v>3654</v>
      </c>
      <c r="M264" s="339">
        <f>'KOTIS-from the U.S.'!C153</f>
        <v>490</v>
      </c>
      <c r="N264" s="339">
        <f>'KOTIS-from the U.S.'!D153</f>
        <v>240</v>
      </c>
      <c r="O264" s="339">
        <f>'KOTIS-from the U.S.'!E153</f>
        <v>298</v>
      </c>
      <c r="P264" s="339">
        <f>'KOTIS-from the U.S.'!F153</f>
        <v>178</v>
      </c>
      <c r="Q264" s="339">
        <f>'KOTIS-from the U.S.'!G153</f>
        <v>333</v>
      </c>
      <c r="R264" s="339">
        <f>'KOTIS-from the U.S.'!H153</f>
        <v>118</v>
      </c>
      <c r="S264" s="121">
        <f>'KOTIS-from the U.S.'!I153</f>
        <v>71</v>
      </c>
      <c r="T264" s="123">
        <f>IF(R264&gt;0, (S264-R264)/R264, "n/a ")</f>
        <v>-0.39830508474576271</v>
      </c>
    </row>
    <row r="265" spans="1:20" ht="13.15" customHeight="1">
      <c r="A265" s="281" t="s">
        <v>206</v>
      </c>
      <c r="B265" s="279" t="s">
        <v>207</v>
      </c>
      <c r="C265" s="120">
        <v>195530</v>
      </c>
      <c r="D265" s="339">
        <f>'KOTIS-from World'!C154</f>
        <v>218896</v>
      </c>
      <c r="E265" s="339">
        <f>'KOTIS-from World'!D154</f>
        <v>230900</v>
      </c>
      <c r="F265" s="339">
        <f>'KOTIS-from World'!E154</f>
        <v>235435</v>
      </c>
      <c r="G265" s="339">
        <f>'KOTIS-from World'!F154</f>
        <v>222379</v>
      </c>
      <c r="H265" s="339">
        <f>'KOTIS-from World'!G154</f>
        <v>230644</v>
      </c>
      <c r="I265" s="339">
        <f>'KOTIS-from World'!H154</f>
        <v>80659</v>
      </c>
      <c r="J265" s="121">
        <f>'KOTIS-from World'!I154</f>
        <v>80971</v>
      </c>
      <c r="K265" s="122">
        <f>IF(I265&gt;0, (J265-I265)/I265, "n/a ")</f>
        <v>3.8681362278233057E-3</v>
      </c>
      <c r="L265" s="120">
        <v>23823</v>
      </c>
      <c r="M265" s="339">
        <f>'KOTIS-from the U.S.'!C154</f>
        <v>21165</v>
      </c>
      <c r="N265" s="339">
        <f>'KOTIS-from the U.S.'!D154</f>
        <v>21890</v>
      </c>
      <c r="O265" s="339">
        <f>'KOTIS-from the U.S.'!E154</f>
        <v>22142</v>
      </c>
      <c r="P265" s="339">
        <f>'KOTIS-from the U.S.'!F154</f>
        <v>19386</v>
      </c>
      <c r="Q265" s="339">
        <f>'KOTIS-from the U.S.'!G154</f>
        <v>15959</v>
      </c>
      <c r="R265" s="339">
        <f>'KOTIS-from the U.S.'!H154</f>
        <v>6053</v>
      </c>
      <c r="S265" s="121">
        <f>'KOTIS-from the U.S.'!I154</f>
        <v>4583</v>
      </c>
      <c r="T265" s="123">
        <f>IF(R265&gt;0, (S265-R265)/R265, "n/a ")</f>
        <v>-0.2428547827523542</v>
      </c>
    </row>
    <row r="266" spans="1:20" s="48" customFormat="1" ht="13.15" customHeight="1">
      <c r="A266" s="271"/>
      <c r="B266" s="272" t="s">
        <v>208</v>
      </c>
      <c r="C266" s="437">
        <f t="shared" ref="C266:H266" si="341">SUM(C262:C265)</f>
        <v>1163500</v>
      </c>
      <c r="D266" s="437">
        <f t="shared" si="341"/>
        <v>1290069</v>
      </c>
      <c r="E266" s="437">
        <f t="shared" si="341"/>
        <v>1074096</v>
      </c>
      <c r="F266" s="437">
        <f t="shared" si="341"/>
        <v>1080044</v>
      </c>
      <c r="G266" s="437">
        <f t="shared" si="341"/>
        <v>1098655</v>
      </c>
      <c r="H266" s="437">
        <f t="shared" si="341"/>
        <v>1342242</v>
      </c>
      <c r="I266" s="124">
        <f t="shared" ref="I266:J266" si="342">SUM(I262:I265)</f>
        <v>402225</v>
      </c>
      <c r="J266" s="124">
        <f t="shared" si="342"/>
        <v>494698</v>
      </c>
      <c r="K266" s="125">
        <f>(J266-I266)/I266</f>
        <v>0.22990366088631983</v>
      </c>
      <c r="L266" s="437">
        <f t="shared" ref="L266:S266" si="343">SUM(L262:L265)</f>
        <v>49915</v>
      </c>
      <c r="M266" s="437">
        <f t="shared" si="343"/>
        <v>43820</v>
      </c>
      <c r="N266" s="437">
        <f t="shared" si="343"/>
        <v>44859</v>
      </c>
      <c r="O266" s="437">
        <f t="shared" si="343"/>
        <v>48954</v>
      </c>
      <c r="P266" s="437">
        <f t="shared" si="343"/>
        <v>47005</v>
      </c>
      <c r="Q266" s="437">
        <f t="shared" si="343"/>
        <v>53872</v>
      </c>
      <c r="R266" s="124">
        <f t="shared" si="343"/>
        <v>19410</v>
      </c>
      <c r="S266" s="124">
        <f t="shared" si="343"/>
        <v>16000</v>
      </c>
      <c r="T266" s="126">
        <f>(S266-R266)/R266</f>
        <v>-0.17568263781555898</v>
      </c>
    </row>
    <row r="267" spans="1:20" s="48" customFormat="1" ht="13.15" customHeight="1">
      <c r="A267" s="269"/>
      <c r="B267" s="273" t="s">
        <v>498</v>
      </c>
      <c r="C267" s="475"/>
      <c r="D267" s="475">
        <f>(D266-C266)/C266</f>
        <v>0.10878298238074774</v>
      </c>
      <c r="E267" s="475">
        <f t="shared" ref="E267:H267" si="344">(E266-D266)/D266</f>
        <v>-0.16741197563851237</v>
      </c>
      <c r="F267" s="475">
        <f t="shared" si="344"/>
        <v>5.5376800583932908E-3</v>
      </c>
      <c r="G267" s="475">
        <f t="shared" si="344"/>
        <v>1.7231705374966204E-2</v>
      </c>
      <c r="H267" s="475">
        <f t="shared" si="344"/>
        <v>0.22171382281061844</v>
      </c>
      <c r="I267" s="128"/>
      <c r="J267" s="128"/>
      <c r="K267" s="129"/>
      <c r="L267" s="407"/>
      <c r="M267" s="407">
        <f t="shared" ref="M267" si="345">IF(L266&gt;0,(M266-L266)/L266,"n/a")</f>
        <v>-0.12210758289091456</v>
      </c>
      <c r="N267" s="407">
        <f t="shared" ref="N267" si="346">IF(M266&gt;0,(N266-M266)/M266,"n/a")</f>
        <v>2.3710634413509814E-2</v>
      </c>
      <c r="O267" s="407">
        <f t="shared" ref="O267" si="347">IF(N266&gt;0,(O266-N266)/N266,"n/a")</f>
        <v>9.1286029559285761E-2</v>
      </c>
      <c r="P267" s="407">
        <f t="shared" ref="P267" si="348">IF(O266&gt;0,(P266-O266)/O266,"n/a")</f>
        <v>-3.9812885566041588E-2</v>
      </c>
      <c r="Q267" s="407">
        <f t="shared" ref="Q267" si="349">IF(P266&gt;0,(Q266-P266)/P266,"n/a")</f>
        <v>0.14609084139985107</v>
      </c>
      <c r="R267" s="131"/>
      <c r="S267" s="132"/>
      <c r="T267" s="133"/>
    </row>
    <row r="268" spans="1:20" s="47" customFormat="1" ht="13.15" customHeight="1">
      <c r="A268" s="274"/>
      <c r="B268" s="275" t="s">
        <v>499</v>
      </c>
      <c r="C268" s="134"/>
      <c r="D268" s="135"/>
      <c r="E268" s="135"/>
      <c r="F268" s="135"/>
      <c r="G268" s="135"/>
      <c r="H268" s="135"/>
      <c r="I268" s="136"/>
      <c r="J268" s="136"/>
      <c r="K268" s="137"/>
      <c r="L268" s="477">
        <f>L266/C266</f>
        <v>4.2900730554361839E-2</v>
      </c>
      <c r="M268" s="477">
        <f t="shared" ref="M268" si="350">M266/D266</f>
        <v>3.3967175399145316E-2</v>
      </c>
      <c r="N268" s="477">
        <f t="shared" ref="N268" si="351">N266/E266</f>
        <v>4.1764423291772802E-2</v>
      </c>
      <c r="O268" s="477">
        <f t="shared" ref="O268" si="352">O266/F266</f>
        <v>4.5325931165767323E-2</v>
      </c>
      <c r="P268" s="477">
        <f t="shared" ref="P268" si="353">P266/G266</f>
        <v>4.2784131506250822E-2</v>
      </c>
      <c r="Q268" s="477">
        <f t="shared" ref="Q268" si="354">Q266/H266</f>
        <v>4.0135832435581664E-2</v>
      </c>
      <c r="R268" s="139">
        <f t="shared" ref="R268" si="355">R266/I266</f>
        <v>4.8256572813723662E-2</v>
      </c>
      <c r="S268" s="139">
        <f t="shared" ref="S268" si="356">S266/J266</f>
        <v>3.2342964798725685E-2</v>
      </c>
      <c r="T268" s="137"/>
    </row>
    <row r="269" spans="1:20" ht="13.15" customHeight="1">
      <c r="A269" s="278"/>
      <c r="B269" s="279"/>
      <c r="C269" s="144"/>
      <c r="D269" s="144"/>
      <c r="E269" s="144"/>
      <c r="F269" s="144"/>
      <c r="G269" s="144"/>
      <c r="H269" s="144"/>
      <c r="I269" s="147"/>
      <c r="J269" s="147"/>
      <c r="K269" s="145"/>
      <c r="L269" s="144"/>
      <c r="M269" s="144"/>
      <c r="N269" s="144"/>
      <c r="O269" s="144"/>
      <c r="P269" s="144"/>
      <c r="Q269" s="144"/>
      <c r="R269" s="147"/>
      <c r="S269" s="147"/>
      <c r="T269" s="146"/>
    </row>
    <row r="270" spans="1:20" ht="13.15" customHeight="1">
      <c r="A270" s="278" t="s">
        <v>209</v>
      </c>
      <c r="B270" s="279"/>
      <c r="C270" s="144"/>
      <c r="D270" s="144"/>
      <c r="E270" s="144"/>
      <c r="F270" s="144"/>
      <c r="G270" s="144"/>
      <c r="H270" s="144"/>
      <c r="I270" s="147"/>
      <c r="J270" s="147"/>
      <c r="K270" s="145"/>
      <c r="L270" s="144"/>
      <c r="M270" s="144"/>
      <c r="N270" s="144"/>
      <c r="O270" s="144"/>
      <c r="P270" s="144"/>
      <c r="Q270" s="144"/>
      <c r="R270" s="147"/>
      <c r="S270" s="147"/>
      <c r="T270" s="146"/>
    </row>
    <row r="271" spans="1:20" ht="13.15" customHeight="1">
      <c r="A271" s="281" t="s">
        <v>210</v>
      </c>
      <c r="B271" s="279" t="s">
        <v>211</v>
      </c>
      <c r="C271" s="120">
        <v>26301</v>
      </c>
      <c r="D271" s="339">
        <f>'KOTIS-from World'!C155</f>
        <v>29383</v>
      </c>
      <c r="E271" s="339">
        <f>'KOTIS-from World'!D155</f>
        <v>12878</v>
      </c>
      <c r="F271" s="339">
        <f>'KOTIS-from World'!E155</f>
        <v>12575</v>
      </c>
      <c r="G271" s="339">
        <f>'KOTIS-from World'!F155</f>
        <v>13800</v>
      </c>
      <c r="H271" s="339">
        <f>'KOTIS-from World'!G155</f>
        <v>13409</v>
      </c>
      <c r="I271" s="339">
        <f>'KOTIS-from World'!H155</f>
        <v>2974</v>
      </c>
      <c r="J271" s="121">
        <f>'KOTIS-from World'!I155</f>
        <v>3585</v>
      </c>
      <c r="K271" s="122">
        <f t="shared" ref="K271:K276" si="357">IF(I271&gt;0, (J271-I271)/I271, "n/a ")</f>
        <v>0.2054472091459314</v>
      </c>
      <c r="L271" s="120">
        <v>340</v>
      </c>
      <c r="M271" s="339">
        <f>'KOTIS-from the U.S.'!C155</f>
        <v>1108</v>
      </c>
      <c r="N271" s="339">
        <f>'KOTIS-from the U.S.'!D155</f>
        <v>337</v>
      </c>
      <c r="O271" s="339">
        <f>'KOTIS-from the U.S.'!E155</f>
        <v>91</v>
      </c>
      <c r="P271" s="339">
        <f>'KOTIS-from the U.S.'!F155</f>
        <v>161</v>
      </c>
      <c r="Q271" s="339">
        <f>'KOTIS-from the U.S.'!G155</f>
        <v>99</v>
      </c>
      <c r="R271" s="339">
        <f>'KOTIS-from the U.S.'!H155</f>
        <v>34</v>
      </c>
      <c r="S271" s="121">
        <f>'KOTIS-from the U.S.'!I155</f>
        <v>25</v>
      </c>
      <c r="T271" s="123">
        <f t="shared" ref="T271:T276" si="358">IF(R271&gt;0, (S271-R271)/R271, "n/a ")</f>
        <v>-0.26470588235294118</v>
      </c>
    </row>
    <row r="272" spans="1:20" ht="13.15" customHeight="1">
      <c r="A272" s="281" t="s">
        <v>212</v>
      </c>
      <c r="B272" s="279" t="s">
        <v>213</v>
      </c>
      <c r="C272" s="120">
        <v>737</v>
      </c>
      <c r="D272" s="339">
        <f>'KOTIS-from World'!C156</f>
        <v>633</v>
      </c>
      <c r="E272" s="339">
        <f>'KOTIS-from World'!D156</f>
        <v>274</v>
      </c>
      <c r="F272" s="339">
        <f>'KOTIS-from World'!E156</f>
        <v>46</v>
      </c>
      <c r="G272" s="339">
        <f>'KOTIS-from World'!F156</f>
        <v>131</v>
      </c>
      <c r="H272" s="339">
        <f>'KOTIS-from World'!G156</f>
        <v>270</v>
      </c>
      <c r="I272" s="339">
        <f>'KOTIS-from World'!H156</f>
        <v>121</v>
      </c>
      <c r="J272" s="121">
        <f>'KOTIS-from World'!I156</f>
        <v>62</v>
      </c>
      <c r="K272" s="122">
        <f t="shared" si="357"/>
        <v>-0.48760330578512395</v>
      </c>
      <c r="L272" s="120">
        <v>0</v>
      </c>
      <c r="M272" s="339">
        <f>'KOTIS-from the U.S.'!C156</f>
        <v>118</v>
      </c>
      <c r="N272" s="339">
        <f>'KOTIS-from the U.S.'!D156</f>
        <v>59</v>
      </c>
      <c r="O272" s="339">
        <f>'KOTIS-from the U.S.'!E156</f>
        <v>0</v>
      </c>
      <c r="P272" s="339">
        <f>'KOTIS-from the U.S.'!F156</f>
        <v>0</v>
      </c>
      <c r="Q272" s="339">
        <f>'KOTIS-from the U.S.'!G156</f>
        <v>0</v>
      </c>
      <c r="R272" s="339">
        <f>'KOTIS-from the U.S.'!H156</f>
        <v>0</v>
      </c>
      <c r="S272" s="121">
        <f>'KOTIS-from the U.S.'!I156</f>
        <v>0</v>
      </c>
      <c r="T272" s="123" t="str">
        <f t="shared" si="358"/>
        <v xml:space="preserve">n/a </v>
      </c>
    </row>
    <row r="273" spans="1:20" ht="13.15" customHeight="1">
      <c r="A273" s="281" t="s">
        <v>214</v>
      </c>
      <c r="B273" s="279" t="s">
        <v>215</v>
      </c>
      <c r="C273" s="120">
        <v>19377</v>
      </c>
      <c r="D273" s="339">
        <f>'KOTIS-from World'!C157</f>
        <v>17315</v>
      </c>
      <c r="E273" s="339">
        <f>'KOTIS-from World'!D157</f>
        <v>17596</v>
      </c>
      <c r="F273" s="339">
        <f>'KOTIS-from World'!E157</f>
        <v>18060</v>
      </c>
      <c r="G273" s="339">
        <f>'KOTIS-from World'!F157</f>
        <v>18963</v>
      </c>
      <c r="H273" s="339">
        <f>'KOTIS-from World'!G157</f>
        <v>18772</v>
      </c>
      <c r="I273" s="339">
        <f>'KOTIS-from World'!H157</f>
        <v>5609</v>
      </c>
      <c r="J273" s="121">
        <f>'KOTIS-from World'!I157</f>
        <v>6978</v>
      </c>
      <c r="K273" s="122">
        <f t="shared" si="357"/>
        <v>0.2440720270993047</v>
      </c>
      <c r="L273" s="120">
        <v>25</v>
      </c>
      <c r="M273" s="339">
        <f>'KOTIS-from the U.S.'!C157</f>
        <v>60</v>
      </c>
      <c r="N273" s="339">
        <f>'KOTIS-from the U.S.'!D157</f>
        <v>40</v>
      </c>
      <c r="O273" s="339">
        <f>'KOTIS-from the U.S.'!E157</f>
        <v>24</v>
      </c>
      <c r="P273" s="339">
        <f>'KOTIS-from the U.S.'!F157</f>
        <v>2</v>
      </c>
      <c r="Q273" s="339">
        <f>'KOTIS-from the U.S.'!G157</f>
        <v>2</v>
      </c>
      <c r="R273" s="339">
        <f>'KOTIS-from the U.S.'!H157</f>
        <v>1</v>
      </c>
      <c r="S273" s="121">
        <f>'KOTIS-from the U.S.'!I157</f>
        <v>1</v>
      </c>
      <c r="T273" s="123">
        <f t="shared" si="358"/>
        <v>0</v>
      </c>
    </row>
    <row r="274" spans="1:20" ht="13.15" customHeight="1">
      <c r="A274" s="281" t="s">
        <v>216</v>
      </c>
      <c r="B274" s="279" t="s">
        <v>217</v>
      </c>
      <c r="C274" s="120">
        <v>9895</v>
      </c>
      <c r="D274" s="339">
        <f>'KOTIS-from World'!C158</f>
        <v>9249</v>
      </c>
      <c r="E274" s="339">
        <f>'KOTIS-from World'!D158</f>
        <v>6571</v>
      </c>
      <c r="F274" s="339">
        <f>'KOTIS-from World'!E158</f>
        <v>6692</v>
      </c>
      <c r="G274" s="339">
        <f>'KOTIS-from World'!F158</f>
        <v>5061</v>
      </c>
      <c r="H274" s="339">
        <f>'KOTIS-from World'!G158</f>
        <v>5438</v>
      </c>
      <c r="I274" s="339">
        <f>'KOTIS-from World'!H158</f>
        <v>2296</v>
      </c>
      <c r="J274" s="121">
        <f>'KOTIS-from World'!I158</f>
        <v>1680</v>
      </c>
      <c r="K274" s="122">
        <f t="shared" si="357"/>
        <v>-0.26829268292682928</v>
      </c>
      <c r="L274" s="120">
        <v>6</v>
      </c>
      <c r="M274" s="339">
        <f>'KOTIS-from the U.S.'!C158</f>
        <v>2</v>
      </c>
      <c r="N274" s="339">
        <f>'KOTIS-from the U.S.'!D158</f>
        <v>43</v>
      </c>
      <c r="O274" s="339">
        <f>'KOTIS-from the U.S.'!E158</f>
        <v>14</v>
      </c>
      <c r="P274" s="339">
        <f>'KOTIS-from the U.S.'!F158</f>
        <v>19</v>
      </c>
      <c r="Q274" s="339">
        <f>'KOTIS-from the U.S.'!G158</f>
        <v>17</v>
      </c>
      <c r="R274" s="339">
        <f>'KOTIS-from the U.S.'!H158</f>
        <v>4</v>
      </c>
      <c r="S274" s="121">
        <f>'KOTIS-from the U.S.'!I158</f>
        <v>3</v>
      </c>
      <c r="T274" s="123">
        <f t="shared" si="358"/>
        <v>-0.25</v>
      </c>
    </row>
    <row r="275" spans="1:20" ht="13.15" customHeight="1">
      <c r="A275" s="281" t="s">
        <v>218</v>
      </c>
      <c r="B275" s="279" t="s">
        <v>219</v>
      </c>
      <c r="C275" s="120">
        <v>32441</v>
      </c>
      <c r="D275" s="339">
        <f>'KOTIS-from World'!C159</f>
        <v>28600</v>
      </c>
      <c r="E275" s="339">
        <f>'KOTIS-from World'!D159</f>
        <v>28841</v>
      </c>
      <c r="F275" s="339">
        <f>'KOTIS-from World'!E159</f>
        <v>28442</v>
      </c>
      <c r="G275" s="339">
        <f>'KOTIS-from World'!F159</f>
        <v>31113</v>
      </c>
      <c r="H275" s="339">
        <f>'KOTIS-from World'!G159</f>
        <v>36258</v>
      </c>
      <c r="I275" s="339">
        <f>'KOTIS-from World'!H159</f>
        <v>11131</v>
      </c>
      <c r="J275" s="121">
        <f>'KOTIS-from World'!I159</f>
        <v>13274</v>
      </c>
      <c r="K275" s="122">
        <f t="shared" si="357"/>
        <v>0.19252537957056867</v>
      </c>
      <c r="L275" s="120">
        <v>2837</v>
      </c>
      <c r="M275" s="339">
        <f>'KOTIS-from the U.S.'!C159</f>
        <v>2508</v>
      </c>
      <c r="N275" s="339">
        <f>'KOTIS-from the U.S.'!D159</f>
        <v>2740</v>
      </c>
      <c r="O275" s="339">
        <f>'KOTIS-from the U.S.'!E159</f>
        <v>2528</v>
      </c>
      <c r="P275" s="339">
        <f>'KOTIS-from the U.S.'!F159</f>
        <v>2617</v>
      </c>
      <c r="Q275" s="339">
        <f>'KOTIS-from the U.S.'!G159</f>
        <v>3082</v>
      </c>
      <c r="R275" s="339">
        <f>'KOTIS-from the U.S.'!H159</f>
        <v>947</v>
      </c>
      <c r="S275" s="121">
        <f>'KOTIS-from the U.S.'!I159</f>
        <v>1292</v>
      </c>
      <c r="T275" s="123">
        <f t="shared" si="358"/>
        <v>0.36430834213305174</v>
      </c>
    </row>
    <row r="276" spans="1:20" ht="13.15" customHeight="1">
      <c r="A276" s="281" t="s">
        <v>220</v>
      </c>
      <c r="B276" s="279" t="s">
        <v>221</v>
      </c>
      <c r="C276" s="120">
        <v>338395</v>
      </c>
      <c r="D276" s="339">
        <f>'KOTIS-from World'!C160</f>
        <v>324088</v>
      </c>
      <c r="E276" s="339">
        <f>'KOTIS-from World'!D160</f>
        <v>329220</v>
      </c>
      <c r="F276" s="339">
        <f>'KOTIS-from World'!E160</f>
        <v>327777</v>
      </c>
      <c r="G276" s="339">
        <f>'KOTIS-from World'!F160</f>
        <v>326727</v>
      </c>
      <c r="H276" s="339">
        <f>'KOTIS-from World'!G160</f>
        <v>356633</v>
      </c>
      <c r="I276" s="339">
        <f>'KOTIS-from World'!H160</f>
        <v>115502</v>
      </c>
      <c r="J276" s="121">
        <f>'KOTIS-from World'!I160</f>
        <v>118599</v>
      </c>
      <c r="K276" s="122">
        <f t="shared" si="357"/>
        <v>2.6813388512753025E-2</v>
      </c>
      <c r="L276" s="120">
        <v>79407</v>
      </c>
      <c r="M276" s="339">
        <f>'KOTIS-from the U.S.'!C160</f>
        <v>81265</v>
      </c>
      <c r="N276" s="339">
        <f>'KOTIS-from the U.S.'!D160</f>
        <v>92225</v>
      </c>
      <c r="O276" s="339">
        <f>'KOTIS-from the U.S.'!E160</f>
        <v>90639</v>
      </c>
      <c r="P276" s="339">
        <f>'KOTIS-from the U.S.'!F160</f>
        <v>80896</v>
      </c>
      <c r="Q276" s="339">
        <f>'KOTIS-from the U.S.'!G160</f>
        <v>95600</v>
      </c>
      <c r="R276" s="339">
        <f>'KOTIS-from the U.S.'!H160</f>
        <v>28564</v>
      </c>
      <c r="S276" s="121">
        <f>'KOTIS-from the U.S.'!I160</f>
        <v>31514</v>
      </c>
      <c r="T276" s="123">
        <f t="shared" si="358"/>
        <v>0.10327685198151519</v>
      </c>
    </row>
    <row r="277" spans="1:20" s="48" customFormat="1" ht="13.15" customHeight="1">
      <c r="A277" s="271" t="s">
        <v>480</v>
      </c>
      <c r="B277" s="272" t="s">
        <v>222</v>
      </c>
      <c r="C277" s="437">
        <f t="shared" ref="C277:H277" si="359">SUM(C271:C276)</f>
        <v>427146</v>
      </c>
      <c r="D277" s="437">
        <f t="shared" si="359"/>
        <v>409268</v>
      </c>
      <c r="E277" s="437">
        <f t="shared" si="359"/>
        <v>395380</v>
      </c>
      <c r="F277" s="437">
        <f t="shared" si="359"/>
        <v>393592</v>
      </c>
      <c r="G277" s="437">
        <f t="shared" si="359"/>
        <v>395795</v>
      </c>
      <c r="H277" s="437">
        <f t="shared" si="359"/>
        <v>430780</v>
      </c>
      <c r="I277" s="124">
        <f t="shared" ref="I277:J277" si="360">SUM(I271:I276)</f>
        <v>137633</v>
      </c>
      <c r="J277" s="124">
        <f t="shared" si="360"/>
        <v>144178</v>
      </c>
      <c r="K277" s="125">
        <f>(J277-I277)/I277</f>
        <v>4.7554002310492394E-2</v>
      </c>
      <c r="L277" s="437">
        <f t="shared" ref="L277:Q277" si="361">SUM(L271:L276)</f>
        <v>82615</v>
      </c>
      <c r="M277" s="437">
        <f t="shared" si="361"/>
        <v>85061</v>
      </c>
      <c r="N277" s="437">
        <f t="shared" si="361"/>
        <v>95444</v>
      </c>
      <c r="O277" s="437">
        <f t="shared" si="361"/>
        <v>93296</v>
      </c>
      <c r="P277" s="437">
        <f t="shared" si="361"/>
        <v>83695</v>
      </c>
      <c r="Q277" s="437">
        <f t="shared" si="361"/>
        <v>98800</v>
      </c>
      <c r="R277" s="124">
        <f t="shared" ref="R277:S277" si="362">SUM(R271:R276)</f>
        <v>29550</v>
      </c>
      <c r="S277" s="124">
        <f t="shared" si="362"/>
        <v>32835</v>
      </c>
      <c r="T277" s="126">
        <f>(S277-R277)/R277</f>
        <v>0.11116751269035532</v>
      </c>
    </row>
    <row r="278" spans="1:20" s="48" customFormat="1" ht="13.15" customHeight="1">
      <c r="A278" s="269"/>
      <c r="B278" s="273" t="s">
        <v>498</v>
      </c>
      <c r="C278" s="475"/>
      <c r="D278" s="475">
        <f>(D277-C277)/C277</f>
        <v>-4.1854541538490352E-2</v>
      </c>
      <c r="E278" s="475">
        <f t="shared" ref="E278:H278" si="363">(E277-D277)/D277</f>
        <v>-3.3933754898990393E-2</v>
      </c>
      <c r="F278" s="475">
        <f t="shared" si="363"/>
        <v>-4.5222317770246346E-3</v>
      </c>
      <c r="G278" s="475">
        <f t="shared" si="363"/>
        <v>5.5971666090774202E-3</v>
      </c>
      <c r="H278" s="475">
        <f t="shared" si="363"/>
        <v>8.8391717934789477E-2</v>
      </c>
      <c r="I278" s="128"/>
      <c r="J278" s="128"/>
      <c r="K278" s="129"/>
      <c r="L278" s="407"/>
      <c r="M278" s="407">
        <f t="shared" ref="M278" si="364">IF(L277&gt;0,(M277-L277)/L277,"n/a")</f>
        <v>2.9607214186285785E-2</v>
      </c>
      <c r="N278" s="407">
        <f t="shared" ref="N278" si="365">IF(M277&gt;0,(N277-M277)/M277,"n/a")</f>
        <v>0.12206534134327129</v>
      </c>
      <c r="O278" s="407">
        <f t="shared" ref="O278" si="366">IF(N277&gt;0,(O277-N277)/N277,"n/a")</f>
        <v>-2.2505343447466578E-2</v>
      </c>
      <c r="P278" s="407">
        <f t="shared" ref="P278" si="367">IF(O277&gt;0,(P277-O277)/O277,"n/a")</f>
        <v>-0.10290902075115761</v>
      </c>
      <c r="Q278" s="407">
        <f t="shared" ref="Q278" si="368">IF(P277&gt;0,(Q277-P277)/P277,"n/a")</f>
        <v>0.18047673098751418</v>
      </c>
      <c r="R278" s="131"/>
      <c r="S278" s="132"/>
      <c r="T278" s="133"/>
    </row>
    <row r="279" spans="1:20" s="47" customFormat="1" ht="13.15" customHeight="1">
      <c r="A279" s="274"/>
      <c r="B279" s="275" t="s">
        <v>499</v>
      </c>
      <c r="C279" s="134"/>
      <c r="D279" s="135"/>
      <c r="E279" s="135"/>
      <c r="F279" s="135"/>
      <c r="G279" s="135"/>
      <c r="H279" s="135"/>
      <c r="I279" s="136"/>
      <c r="J279" s="136"/>
      <c r="K279" s="137"/>
      <c r="L279" s="477">
        <f>L277/C277</f>
        <v>0.19341162038272627</v>
      </c>
      <c r="M279" s="477">
        <f t="shared" ref="M279" si="369">M277/D277</f>
        <v>0.20783691859612771</v>
      </c>
      <c r="N279" s="477">
        <f t="shared" ref="N279" si="370">N277/E277</f>
        <v>0.24139814861652081</v>
      </c>
      <c r="O279" s="477">
        <f t="shared" ref="O279" si="371">O277/F277</f>
        <v>0.23703733815727962</v>
      </c>
      <c r="P279" s="477">
        <f t="shared" ref="P279" si="372">P277/G277</f>
        <v>0.21146047827789638</v>
      </c>
      <c r="Q279" s="477">
        <f t="shared" ref="Q279" si="373">Q277/H277</f>
        <v>0.22935140907191606</v>
      </c>
      <c r="R279" s="139">
        <f t="shared" ref="R279" si="374">R277/I277</f>
        <v>0.21470141608480525</v>
      </c>
      <c r="S279" s="139">
        <f t="shared" ref="S279" si="375">S277/J277</f>
        <v>0.22773932222669199</v>
      </c>
      <c r="T279" s="137"/>
    </row>
    <row r="280" spans="1:20" s="10" customFormat="1" ht="13.15" customHeight="1">
      <c r="A280" s="278"/>
      <c r="B280" s="283"/>
      <c r="C280" s="154"/>
      <c r="D280" s="150"/>
      <c r="E280" s="150"/>
      <c r="F280" s="150"/>
      <c r="G280" s="150"/>
      <c r="H280" s="150"/>
      <c r="I280" s="151"/>
      <c r="J280" s="151"/>
      <c r="K280" s="152"/>
      <c r="L280" s="155"/>
      <c r="M280" s="155"/>
      <c r="N280" s="155"/>
      <c r="O280" s="155"/>
      <c r="P280" s="155"/>
      <c r="Q280" s="155"/>
      <c r="R280" s="156"/>
      <c r="S280" s="156"/>
      <c r="T280" s="153"/>
    </row>
    <row r="281" spans="1:20" ht="13.15" customHeight="1">
      <c r="A281" s="278" t="s">
        <v>223</v>
      </c>
      <c r="B281" s="279"/>
      <c r="C281" s="144"/>
      <c r="D281" s="144"/>
      <c r="E281" s="144"/>
      <c r="F281" s="144"/>
      <c r="G281" s="144"/>
      <c r="H281" s="144"/>
      <c r="I281" s="147"/>
      <c r="J281" s="147"/>
      <c r="K281" s="145"/>
      <c r="L281" s="144"/>
      <c r="M281" s="144"/>
      <c r="N281" s="144"/>
      <c r="O281" s="144"/>
      <c r="P281" s="144"/>
      <c r="Q281" s="144"/>
      <c r="R281" s="147"/>
      <c r="S281" s="147"/>
      <c r="T281" s="146"/>
    </row>
    <row r="282" spans="1:20" ht="13.15" customHeight="1">
      <c r="A282" s="281" t="s">
        <v>224</v>
      </c>
      <c r="B282" s="279" t="s">
        <v>225</v>
      </c>
      <c r="C282" s="120">
        <v>155758</v>
      </c>
      <c r="D282" s="339">
        <f>'KOTIS-from World'!C161</f>
        <v>172162</v>
      </c>
      <c r="E282" s="339">
        <f>'KOTIS-from World'!D161</f>
        <v>189667</v>
      </c>
      <c r="F282" s="339">
        <f>'KOTIS-from World'!E161</f>
        <v>193381</v>
      </c>
      <c r="G282" s="339">
        <f>'KOTIS-from World'!F161</f>
        <v>218449</v>
      </c>
      <c r="H282" s="339">
        <f>'KOTIS-from World'!G161</f>
        <v>280144</v>
      </c>
      <c r="I282" s="339">
        <f>'KOTIS-from World'!H161</f>
        <v>85779</v>
      </c>
      <c r="J282" s="121">
        <f>'KOTIS-from World'!I161</f>
        <v>83080</v>
      </c>
      <c r="K282" s="122">
        <f>IF(I282&gt;0, (J282-I282)/I282, "n/a ")</f>
        <v>-3.1464577577262502E-2</v>
      </c>
      <c r="L282" s="120">
        <v>25504</v>
      </c>
      <c r="M282" s="339">
        <f>'KOTIS-from the U.S.'!C161</f>
        <v>28744</v>
      </c>
      <c r="N282" s="339">
        <f>'KOTIS-from the U.S.'!D161</f>
        <v>26301</v>
      </c>
      <c r="O282" s="339">
        <f>'KOTIS-from the U.S.'!E161</f>
        <v>25523</v>
      </c>
      <c r="P282" s="339">
        <f>'KOTIS-from the U.S.'!F161</f>
        <v>26887</v>
      </c>
      <c r="Q282" s="339">
        <f>'KOTIS-from the U.S.'!G161</f>
        <v>29982</v>
      </c>
      <c r="R282" s="339">
        <f>'KOTIS-from the U.S.'!H161</f>
        <v>10509</v>
      </c>
      <c r="S282" s="121">
        <f>'KOTIS-from the U.S.'!I161</f>
        <v>10534</v>
      </c>
      <c r="T282" s="123">
        <f>IF(R282&gt;0, (S282-R282)/R282, "n/a ")</f>
        <v>2.3789133123988961E-3</v>
      </c>
    </row>
    <row r="283" spans="1:20" ht="13.15" customHeight="1">
      <c r="A283" s="281" t="s">
        <v>226</v>
      </c>
      <c r="B283" s="279" t="s">
        <v>227</v>
      </c>
      <c r="C283" s="120">
        <v>143007</v>
      </c>
      <c r="D283" s="339">
        <f>'KOTIS-from World'!C162</f>
        <v>154157</v>
      </c>
      <c r="E283" s="339">
        <f>'KOTIS-from World'!D162</f>
        <v>168368</v>
      </c>
      <c r="F283" s="339">
        <f>'KOTIS-from World'!E162</f>
        <v>170775</v>
      </c>
      <c r="G283" s="339">
        <f>'KOTIS-from World'!F162</f>
        <v>172431</v>
      </c>
      <c r="H283" s="339">
        <f>'KOTIS-from World'!G162</f>
        <v>202797</v>
      </c>
      <c r="I283" s="339">
        <f>'KOTIS-from World'!H162</f>
        <v>69835</v>
      </c>
      <c r="J283" s="121">
        <f>'KOTIS-from World'!I162</f>
        <v>75517</v>
      </c>
      <c r="K283" s="122">
        <f>IF(I283&gt;0, (J283-I283)/I283, "n/a ")</f>
        <v>8.1363213288465672E-2</v>
      </c>
      <c r="L283" s="120">
        <v>1078</v>
      </c>
      <c r="M283" s="339">
        <f>'KOTIS-from the U.S.'!C162</f>
        <v>1506</v>
      </c>
      <c r="N283" s="339">
        <f>'KOTIS-from the U.S.'!D162</f>
        <v>1362</v>
      </c>
      <c r="O283" s="339">
        <f>'KOTIS-from the U.S.'!E162</f>
        <v>1252</v>
      </c>
      <c r="P283" s="339">
        <f>'KOTIS-from the U.S.'!F162</f>
        <v>1475</v>
      </c>
      <c r="Q283" s="339">
        <f>'KOTIS-from the U.S.'!G162</f>
        <v>1758</v>
      </c>
      <c r="R283" s="339">
        <f>'KOTIS-from the U.S.'!H162</f>
        <v>571</v>
      </c>
      <c r="S283" s="121">
        <f>'KOTIS-from the U.S.'!I162</f>
        <v>562</v>
      </c>
      <c r="T283" s="123">
        <f>IF(R283&gt;0, (S283-R283)/R283, "n/a ")</f>
        <v>-1.5761821366024518E-2</v>
      </c>
    </row>
    <row r="284" spans="1:20" ht="13.15" customHeight="1">
      <c r="A284" s="281" t="s">
        <v>228</v>
      </c>
      <c r="B284" s="279" t="s">
        <v>229</v>
      </c>
      <c r="C284" s="120">
        <v>3930</v>
      </c>
      <c r="D284" s="339">
        <f>'KOTIS-from World'!C163</f>
        <v>3534</v>
      </c>
      <c r="E284" s="339">
        <f>'KOTIS-from World'!D163</f>
        <v>4951</v>
      </c>
      <c r="F284" s="339">
        <f>'KOTIS-from World'!E163</f>
        <v>19008</v>
      </c>
      <c r="G284" s="339">
        <f>'KOTIS-from World'!F163</f>
        <v>13505</v>
      </c>
      <c r="H284" s="339">
        <f>'KOTIS-from World'!G163</f>
        <v>11688</v>
      </c>
      <c r="I284" s="339">
        <f>'KOTIS-from World'!H163</f>
        <v>4156</v>
      </c>
      <c r="J284" s="121">
        <f>'KOTIS-from World'!I163</f>
        <v>4035</v>
      </c>
      <c r="K284" s="122">
        <f>IF(I284&gt;0, (J284-I284)/I284, "n/a ")</f>
        <v>-2.9114533205004813E-2</v>
      </c>
      <c r="L284" s="120">
        <v>2</v>
      </c>
      <c r="M284" s="339">
        <f>'KOTIS-from the U.S.'!C163</f>
        <v>1</v>
      </c>
      <c r="N284" s="339">
        <f>'KOTIS-from the U.S.'!D163</f>
        <v>4</v>
      </c>
      <c r="O284" s="339">
        <f>'KOTIS-from the U.S.'!E163</f>
        <v>6</v>
      </c>
      <c r="P284" s="339">
        <f>'KOTIS-from the U.S.'!F163</f>
        <v>5</v>
      </c>
      <c r="Q284" s="339">
        <f>'KOTIS-from the U.S.'!G163</f>
        <v>6</v>
      </c>
      <c r="R284" s="339">
        <f>'KOTIS-from the U.S.'!H163</f>
        <v>2</v>
      </c>
      <c r="S284" s="121">
        <f>'KOTIS-from the U.S.'!I163</f>
        <v>1</v>
      </c>
      <c r="T284" s="123">
        <f>IF(R284&gt;0, (S284-R284)/R284, "n/a ")</f>
        <v>-0.5</v>
      </c>
    </row>
    <row r="285" spans="1:20" ht="13.15" customHeight="1">
      <c r="A285" s="281" t="s">
        <v>230</v>
      </c>
      <c r="B285" s="279" t="s">
        <v>231</v>
      </c>
      <c r="C285" s="120">
        <v>27778</v>
      </c>
      <c r="D285" s="339">
        <f>'KOTIS-from World'!C164</f>
        <v>32166</v>
      </c>
      <c r="E285" s="339">
        <f>'KOTIS-from World'!D164</f>
        <v>34560</v>
      </c>
      <c r="F285" s="339">
        <f>'KOTIS-from World'!E164</f>
        <v>38684</v>
      </c>
      <c r="G285" s="339">
        <f>'KOTIS-from World'!F164</f>
        <v>45600</v>
      </c>
      <c r="H285" s="339">
        <f>'KOTIS-from World'!G164</f>
        <v>58796</v>
      </c>
      <c r="I285" s="339">
        <f>'KOTIS-from World'!H164</f>
        <v>19048</v>
      </c>
      <c r="J285" s="121">
        <f>'KOTIS-from World'!I164</f>
        <v>19799</v>
      </c>
      <c r="K285" s="122">
        <f>IF(I285&gt;0, (J285-I285)/I285, "n/a ")</f>
        <v>3.9426711465770682E-2</v>
      </c>
      <c r="L285" s="120">
        <v>11799</v>
      </c>
      <c r="M285" s="339">
        <f>'KOTIS-from the U.S.'!C164</f>
        <v>10060</v>
      </c>
      <c r="N285" s="339">
        <f>'KOTIS-from the U.S.'!D164</f>
        <v>10921</v>
      </c>
      <c r="O285" s="339">
        <f>'KOTIS-from the U.S.'!E164</f>
        <v>10530</v>
      </c>
      <c r="P285" s="339">
        <f>'KOTIS-from the U.S.'!F164</f>
        <v>14016</v>
      </c>
      <c r="Q285" s="339">
        <f>'KOTIS-from the U.S.'!G164</f>
        <v>15339</v>
      </c>
      <c r="R285" s="339">
        <f>'KOTIS-from the U.S.'!H164</f>
        <v>5421</v>
      </c>
      <c r="S285" s="121">
        <f>'KOTIS-from the U.S.'!I164</f>
        <v>5377</v>
      </c>
      <c r="T285" s="123">
        <f>IF(R285&gt;0, (S285-R285)/R285, "n/a ")</f>
        <v>-8.1165836561520009E-3</v>
      </c>
    </row>
    <row r="286" spans="1:20" ht="13.15" customHeight="1">
      <c r="A286" s="281" t="s">
        <v>232</v>
      </c>
      <c r="B286" s="279" t="s">
        <v>233</v>
      </c>
      <c r="C286" s="120">
        <v>318297</v>
      </c>
      <c r="D286" s="339">
        <f>'KOTIS-from World'!C165</f>
        <v>367264</v>
      </c>
      <c r="E286" s="339">
        <f>'KOTIS-from World'!D165</f>
        <v>364365</v>
      </c>
      <c r="F286" s="339">
        <f>'KOTIS-from World'!E165</f>
        <v>339833</v>
      </c>
      <c r="G286" s="339">
        <f>'KOTIS-from World'!F165</f>
        <v>348442</v>
      </c>
      <c r="H286" s="339">
        <f>'KOTIS-from World'!G165</f>
        <v>389830</v>
      </c>
      <c r="I286" s="339">
        <f>'KOTIS-from World'!H165</f>
        <v>126763</v>
      </c>
      <c r="J286" s="121">
        <f>'KOTIS-from World'!I165</f>
        <v>134753</v>
      </c>
      <c r="K286" s="122">
        <f>IF(I286&gt;0, (J286-I286)/I286, "n/a ")</f>
        <v>6.3031010626129078E-2</v>
      </c>
      <c r="L286" s="120">
        <v>59303</v>
      </c>
      <c r="M286" s="339">
        <f>'KOTIS-from the U.S.'!C165</f>
        <v>58939</v>
      </c>
      <c r="N286" s="339">
        <f>'KOTIS-from the U.S.'!D165</f>
        <v>55558</v>
      </c>
      <c r="O286" s="339">
        <f>'KOTIS-from the U.S.'!E165</f>
        <v>53623</v>
      </c>
      <c r="P286" s="339">
        <f>'KOTIS-from the U.S.'!F165</f>
        <v>56766</v>
      </c>
      <c r="Q286" s="339">
        <f>'KOTIS-from the U.S.'!G165</f>
        <v>65612</v>
      </c>
      <c r="R286" s="339">
        <f>'KOTIS-from the U.S.'!H165</f>
        <v>22204</v>
      </c>
      <c r="S286" s="121">
        <f>'KOTIS-from the U.S.'!I165</f>
        <v>20910</v>
      </c>
      <c r="T286" s="123">
        <f>IF(R286&gt;0, (S286-R286)/R286, "n/a ")</f>
        <v>-5.8277787785984504E-2</v>
      </c>
    </row>
    <row r="287" spans="1:20" s="48" customFormat="1" ht="13.15" customHeight="1">
      <c r="A287" s="271"/>
      <c r="B287" s="272" t="s">
        <v>234</v>
      </c>
      <c r="C287" s="437">
        <f t="shared" ref="C287:H287" si="376">SUM(C282:C286)</f>
        <v>648770</v>
      </c>
      <c r="D287" s="437">
        <f t="shared" si="376"/>
        <v>729283</v>
      </c>
      <c r="E287" s="437">
        <f t="shared" si="376"/>
        <v>761911</v>
      </c>
      <c r="F287" s="437">
        <f t="shared" si="376"/>
        <v>761681</v>
      </c>
      <c r="G287" s="437">
        <f t="shared" si="376"/>
        <v>798427</v>
      </c>
      <c r="H287" s="437">
        <f t="shared" si="376"/>
        <v>943255</v>
      </c>
      <c r="I287" s="124">
        <f t="shared" ref="I287:J287" si="377">SUM(I282:I286)</f>
        <v>305581</v>
      </c>
      <c r="J287" s="124">
        <f t="shared" si="377"/>
        <v>317184</v>
      </c>
      <c r="K287" s="125">
        <f>(J287-I287)/I287</f>
        <v>3.7970292655629768E-2</v>
      </c>
      <c r="L287" s="437">
        <f t="shared" ref="L287:S287" si="378">SUM(L282:L286)</f>
        <v>97686</v>
      </c>
      <c r="M287" s="437">
        <f t="shared" si="378"/>
        <v>99250</v>
      </c>
      <c r="N287" s="437">
        <f t="shared" si="378"/>
        <v>94146</v>
      </c>
      <c r="O287" s="437">
        <f t="shared" si="378"/>
        <v>90934</v>
      </c>
      <c r="P287" s="437">
        <f t="shared" si="378"/>
        <v>99149</v>
      </c>
      <c r="Q287" s="437">
        <f t="shared" si="378"/>
        <v>112697</v>
      </c>
      <c r="R287" s="124">
        <f t="shared" si="378"/>
        <v>38707</v>
      </c>
      <c r="S287" s="124">
        <f t="shared" si="378"/>
        <v>37384</v>
      </c>
      <c r="T287" s="126">
        <f>(S287-R287)/R287</f>
        <v>-3.4179864107267421E-2</v>
      </c>
    </row>
    <row r="288" spans="1:20" s="48" customFormat="1" ht="13.15" customHeight="1">
      <c r="A288" s="269"/>
      <c r="B288" s="273" t="s">
        <v>498</v>
      </c>
      <c r="C288" s="475"/>
      <c r="D288" s="475">
        <f>(D287-C287)/C287</f>
        <v>0.1241009911062472</v>
      </c>
      <c r="E288" s="475">
        <f t="shared" ref="E288:H288" si="379">(E287-D287)/D287</f>
        <v>4.4739833507705516E-2</v>
      </c>
      <c r="F288" s="475">
        <f t="shared" si="379"/>
        <v>-3.0187252841867358E-4</v>
      </c>
      <c r="G288" s="475">
        <f t="shared" si="379"/>
        <v>4.8243293452245754E-2</v>
      </c>
      <c r="H288" s="475">
        <f t="shared" si="379"/>
        <v>0.18139166135413756</v>
      </c>
      <c r="I288" s="128"/>
      <c r="J288" s="128"/>
      <c r="K288" s="129"/>
      <c r="L288" s="407"/>
      <c r="M288" s="407">
        <f t="shared" ref="M288" si="380">IF(L287&gt;0,(M287-L287)/L287,"n/a")</f>
        <v>1.6010482566590913E-2</v>
      </c>
      <c r="N288" s="407">
        <f t="shared" ref="N288" si="381">IF(M287&gt;0,(N287-M287)/M287,"n/a")</f>
        <v>-5.1425692695214104E-2</v>
      </c>
      <c r="O288" s="407">
        <f t="shared" ref="O288" si="382">IF(N287&gt;0,(O287-N287)/N287,"n/a")</f>
        <v>-3.4117222186816225E-2</v>
      </c>
      <c r="P288" s="407">
        <f t="shared" ref="P288" si="383">IF(O287&gt;0,(P287-O287)/O287,"n/a")</f>
        <v>9.0340246772384364E-2</v>
      </c>
      <c r="Q288" s="407">
        <f t="shared" ref="Q288" si="384">IF(P287&gt;0,(Q287-P287)/P287,"n/a")</f>
        <v>0.13664283048744819</v>
      </c>
      <c r="R288" s="131"/>
      <c r="S288" s="132"/>
      <c r="T288" s="133"/>
    </row>
    <row r="289" spans="1:20" s="47" customFormat="1" ht="13.15" customHeight="1">
      <c r="A289" s="274"/>
      <c r="B289" s="275" t="s">
        <v>499</v>
      </c>
      <c r="C289" s="134"/>
      <c r="D289" s="135"/>
      <c r="E289" s="135"/>
      <c r="F289" s="135"/>
      <c r="G289" s="135"/>
      <c r="H289" s="135"/>
      <c r="I289" s="136"/>
      <c r="J289" s="136"/>
      <c r="K289" s="137"/>
      <c r="L289" s="477">
        <f>L287/C287</f>
        <v>0.15057108066032646</v>
      </c>
      <c r="M289" s="477">
        <f t="shared" ref="M289" si="385">M287/D287</f>
        <v>0.1360925731163348</v>
      </c>
      <c r="N289" s="477">
        <f t="shared" ref="N289" si="386">N287/E287</f>
        <v>0.12356561330654105</v>
      </c>
      <c r="O289" s="477">
        <f t="shared" ref="O289" si="387">O287/F287</f>
        <v>0.11938593715741892</v>
      </c>
      <c r="P289" s="477">
        <f t="shared" ref="P289" si="388">P287/G287</f>
        <v>0.1241804197503341</v>
      </c>
      <c r="Q289" s="477">
        <f t="shared" ref="Q289" si="389">Q287/H287</f>
        <v>0.11947670566283773</v>
      </c>
      <c r="R289" s="139">
        <f t="shared" ref="R289" si="390">R287/I287</f>
        <v>0.12666690664668287</v>
      </c>
      <c r="S289" s="139">
        <f t="shared" ref="S289" si="391">S287/J287</f>
        <v>0.11786218724778047</v>
      </c>
      <c r="T289" s="137"/>
    </row>
    <row r="290" spans="1:20" ht="13.15" customHeight="1">
      <c r="A290" s="278"/>
      <c r="B290" s="279"/>
      <c r="C290" s="144"/>
      <c r="D290" s="144"/>
      <c r="E290" s="144"/>
      <c r="F290" s="144"/>
      <c r="G290" s="144"/>
      <c r="H290" s="144"/>
      <c r="I290" s="147"/>
      <c r="J290" s="147"/>
      <c r="K290" s="145"/>
      <c r="L290" s="144"/>
      <c r="M290" s="144"/>
      <c r="N290" s="144"/>
      <c r="O290" s="144"/>
      <c r="P290" s="144"/>
      <c r="Q290" s="144"/>
      <c r="R290" s="147"/>
      <c r="S290" s="147"/>
      <c r="T290" s="146"/>
    </row>
    <row r="291" spans="1:20" ht="13.15" customHeight="1">
      <c r="A291" s="278" t="s">
        <v>235</v>
      </c>
      <c r="B291" s="279"/>
      <c r="C291" s="144"/>
      <c r="D291" s="144"/>
      <c r="E291" s="144"/>
      <c r="F291" s="144"/>
      <c r="G291" s="144"/>
      <c r="H291" s="144"/>
      <c r="I291" s="147"/>
      <c r="J291" s="147"/>
      <c r="K291" s="145"/>
      <c r="L291" s="144"/>
      <c r="M291" s="144"/>
      <c r="N291" s="144"/>
      <c r="O291" s="144"/>
      <c r="P291" s="144"/>
      <c r="Q291" s="144"/>
      <c r="R291" s="147"/>
      <c r="S291" s="147"/>
      <c r="T291" s="146"/>
    </row>
    <row r="292" spans="1:20" ht="13.15" customHeight="1">
      <c r="A292" s="281" t="s">
        <v>482</v>
      </c>
      <c r="B292" s="279" t="s">
        <v>236</v>
      </c>
      <c r="C292" s="120">
        <v>29925</v>
      </c>
      <c r="D292" s="339">
        <f>'KOTIS-from World'!C166</f>
        <v>30746</v>
      </c>
      <c r="E292" s="339">
        <f>'KOTIS-from World'!D166</f>
        <v>33084</v>
      </c>
      <c r="F292" s="339">
        <f>'KOTIS-from World'!E166</f>
        <v>32388</v>
      </c>
      <c r="G292" s="339">
        <f>'KOTIS-from World'!F166</f>
        <v>34616</v>
      </c>
      <c r="H292" s="339">
        <f>'KOTIS-from World'!G166</f>
        <v>39246</v>
      </c>
      <c r="I292" s="339">
        <f>'KOTIS-from World'!H166</f>
        <v>12270</v>
      </c>
      <c r="J292" s="121">
        <f>'KOTIS-from World'!I166</f>
        <v>13585</v>
      </c>
      <c r="K292" s="122">
        <f t="shared" ref="K292:K300" si="392">IF(I292&gt;0, (J292-I292)/I292, "n/a ")</f>
        <v>0.10717196414017929</v>
      </c>
      <c r="L292" s="120">
        <v>2465</v>
      </c>
      <c r="M292" s="339">
        <f>'KOTIS-from the U.S.'!C166</f>
        <v>2277</v>
      </c>
      <c r="N292" s="339">
        <f>'KOTIS-from the U.S.'!D166</f>
        <v>2109</v>
      </c>
      <c r="O292" s="339">
        <f>'KOTIS-from the U.S.'!E166</f>
        <v>2046</v>
      </c>
      <c r="P292" s="339">
        <f>'KOTIS-from the U.S.'!F166</f>
        <v>2266</v>
      </c>
      <c r="Q292" s="339">
        <f>'KOTIS-from the U.S.'!G166</f>
        <v>2480</v>
      </c>
      <c r="R292" s="339">
        <f>'KOTIS-from the U.S.'!H166</f>
        <v>905</v>
      </c>
      <c r="S292" s="121">
        <f>'KOTIS-from the U.S.'!I166</f>
        <v>946</v>
      </c>
      <c r="T292" s="123">
        <f t="shared" ref="T292:T300" si="393">IF(R292&gt;0, (S292-R292)/R292, "n/a ")</f>
        <v>4.5303867403314914E-2</v>
      </c>
    </row>
    <row r="293" spans="1:20" ht="13.15" customHeight="1">
      <c r="A293" s="281" t="s">
        <v>483</v>
      </c>
      <c r="B293" s="279" t="s">
        <v>237</v>
      </c>
      <c r="C293" s="120">
        <v>39073</v>
      </c>
      <c r="D293" s="339">
        <f>'KOTIS-from World'!C167</f>
        <v>42217</v>
      </c>
      <c r="E293" s="339">
        <f>'KOTIS-from World'!D167</f>
        <v>42143</v>
      </c>
      <c r="F293" s="339">
        <f>'KOTIS-from World'!E167</f>
        <v>40894</v>
      </c>
      <c r="G293" s="339">
        <f>'KOTIS-from World'!F167</f>
        <v>39137</v>
      </c>
      <c r="H293" s="339">
        <f>'KOTIS-from World'!G167</f>
        <v>48658</v>
      </c>
      <c r="I293" s="339">
        <f>'KOTIS-from World'!H167</f>
        <v>15864</v>
      </c>
      <c r="J293" s="121">
        <f>'KOTIS-from World'!I167</f>
        <v>19004</v>
      </c>
      <c r="K293" s="122">
        <f t="shared" si="392"/>
        <v>0.19793242561775087</v>
      </c>
      <c r="L293" s="120">
        <v>14732</v>
      </c>
      <c r="M293" s="339">
        <f>'KOTIS-from the U.S.'!C167</f>
        <v>13875</v>
      </c>
      <c r="N293" s="339">
        <f>'KOTIS-from the U.S.'!D167</f>
        <v>13716</v>
      </c>
      <c r="O293" s="339">
        <f>'KOTIS-from the U.S.'!E167</f>
        <v>13946</v>
      </c>
      <c r="P293" s="339">
        <f>'KOTIS-from the U.S.'!F167</f>
        <v>12375</v>
      </c>
      <c r="Q293" s="339">
        <f>'KOTIS-from the U.S.'!G167</f>
        <v>17532</v>
      </c>
      <c r="R293" s="339">
        <f>'KOTIS-from the U.S.'!H167</f>
        <v>5531</v>
      </c>
      <c r="S293" s="121">
        <f>'KOTIS-from the U.S.'!I167</f>
        <v>5678</v>
      </c>
      <c r="T293" s="123">
        <f t="shared" si="393"/>
        <v>2.6577472428132343E-2</v>
      </c>
    </row>
    <row r="294" spans="1:20" ht="13.15" customHeight="1">
      <c r="A294" s="281" t="s">
        <v>238</v>
      </c>
      <c r="B294" s="279" t="s">
        <v>239</v>
      </c>
      <c r="C294" s="120">
        <v>16003</v>
      </c>
      <c r="D294" s="339">
        <f>'KOTIS-from World'!C168</f>
        <v>18132</v>
      </c>
      <c r="E294" s="339">
        <f>'KOTIS-from World'!D168</f>
        <v>19182</v>
      </c>
      <c r="F294" s="339">
        <f>'KOTIS-from World'!E168</f>
        <v>19632</v>
      </c>
      <c r="G294" s="339">
        <f>'KOTIS-from World'!F168</f>
        <v>18275</v>
      </c>
      <c r="H294" s="339">
        <f>'KOTIS-from World'!G168</f>
        <v>19602</v>
      </c>
      <c r="I294" s="339">
        <f>'KOTIS-from World'!H168</f>
        <v>6202</v>
      </c>
      <c r="J294" s="121">
        <f>'KOTIS-from World'!I168</f>
        <v>6991</v>
      </c>
      <c r="K294" s="122">
        <f t="shared" si="392"/>
        <v>0.12721702676555949</v>
      </c>
      <c r="L294" s="120">
        <v>15</v>
      </c>
      <c r="M294" s="339">
        <f>'KOTIS-from the U.S.'!C168</f>
        <v>16</v>
      </c>
      <c r="N294" s="339">
        <f>'KOTIS-from the U.S.'!D168</f>
        <v>2</v>
      </c>
      <c r="O294" s="339">
        <f>'KOTIS-from the U.S.'!E168</f>
        <v>4</v>
      </c>
      <c r="P294" s="339">
        <f>'KOTIS-from the U.S.'!F168</f>
        <v>3</v>
      </c>
      <c r="Q294" s="339">
        <f>'KOTIS-from the U.S.'!G168</f>
        <v>4</v>
      </c>
      <c r="R294" s="339">
        <f>'KOTIS-from the U.S.'!H168</f>
        <v>2</v>
      </c>
      <c r="S294" s="121">
        <f>'KOTIS-from the U.S.'!I168</f>
        <v>1</v>
      </c>
      <c r="T294" s="123">
        <f t="shared" si="393"/>
        <v>-0.5</v>
      </c>
    </row>
    <row r="295" spans="1:20" ht="13.15" customHeight="1">
      <c r="A295" s="281" t="s">
        <v>240</v>
      </c>
      <c r="B295" s="279" t="s">
        <v>241</v>
      </c>
      <c r="C295" s="120">
        <v>146825</v>
      </c>
      <c r="D295" s="339">
        <f>'KOTIS-from World'!C169</f>
        <v>153593</v>
      </c>
      <c r="E295" s="339">
        <f>'KOTIS-from World'!D169</f>
        <v>160854</v>
      </c>
      <c r="F295" s="339">
        <f>'KOTIS-from World'!E169</f>
        <v>177802</v>
      </c>
      <c r="G295" s="339">
        <f>'KOTIS-from World'!F169</f>
        <v>168310</v>
      </c>
      <c r="H295" s="339">
        <f>'KOTIS-from World'!G169</f>
        <v>177634</v>
      </c>
      <c r="I295" s="339">
        <f>'KOTIS-from World'!H169</f>
        <v>58136</v>
      </c>
      <c r="J295" s="121">
        <f>'KOTIS-from World'!I169</f>
        <v>69221</v>
      </c>
      <c r="K295" s="122">
        <f t="shared" si="392"/>
        <v>0.19067359295445163</v>
      </c>
      <c r="L295" s="120">
        <v>109256</v>
      </c>
      <c r="M295" s="339">
        <f>'KOTIS-from the U.S.'!C169</f>
        <v>108609</v>
      </c>
      <c r="N295" s="339">
        <f>'KOTIS-from the U.S.'!D169</f>
        <v>110206</v>
      </c>
      <c r="O295" s="339">
        <f>'KOTIS-from the U.S.'!E169</f>
        <v>118093</v>
      </c>
      <c r="P295" s="339">
        <f>'KOTIS-from the U.S.'!F169</f>
        <v>116932</v>
      </c>
      <c r="Q295" s="339">
        <f>'KOTIS-from the U.S.'!G169</f>
        <v>117725</v>
      </c>
      <c r="R295" s="339">
        <f>'KOTIS-from the U.S.'!H169</f>
        <v>40514</v>
      </c>
      <c r="S295" s="121">
        <f>'KOTIS-from the U.S.'!I169</f>
        <v>41612</v>
      </c>
      <c r="T295" s="123">
        <f t="shared" si="393"/>
        <v>2.7101742607493706E-2</v>
      </c>
    </row>
    <row r="296" spans="1:20" ht="13.15" customHeight="1">
      <c r="A296" s="281" t="s">
        <v>242</v>
      </c>
      <c r="B296" s="279" t="s">
        <v>243</v>
      </c>
      <c r="C296" s="120">
        <v>244634</v>
      </c>
      <c r="D296" s="339">
        <f>'KOTIS-from World'!C170</f>
        <v>257310</v>
      </c>
      <c r="E296" s="339">
        <f>'KOTIS-from World'!D170</f>
        <v>283259</v>
      </c>
      <c r="F296" s="339">
        <f>'KOTIS-from World'!E170</f>
        <v>286131</v>
      </c>
      <c r="G296" s="339">
        <f>'KOTIS-from World'!F170</f>
        <v>316765</v>
      </c>
      <c r="H296" s="339">
        <f>'KOTIS-from World'!G170</f>
        <v>353715</v>
      </c>
      <c r="I296" s="339">
        <f>'KOTIS-from World'!H170</f>
        <v>112529</v>
      </c>
      <c r="J296" s="121">
        <f>'KOTIS-from World'!I170</f>
        <v>125420</v>
      </c>
      <c r="K296" s="122">
        <f t="shared" si="392"/>
        <v>0.11455713638262137</v>
      </c>
      <c r="L296" s="120">
        <v>23117</v>
      </c>
      <c r="M296" s="339">
        <f>'KOTIS-from the U.S.'!C170</f>
        <v>20318</v>
      </c>
      <c r="N296" s="339">
        <f>'KOTIS-from the U.S.'!D170</f>
        <v>17993</v>
      </c>
      <c r="O296" s="339">
        <f>'KOTIS-from the U.S.'!E170</f>
        <v>17826</v>
      </c>
      <c r="P296" s="339">
        <f>'KOTIS-from the U.S.'!F170</f>
        <v>14472</v>
      </c>
      <c r="Q296" s="339">
        <f>'KOTIS-from the U.S.'!G170</f>
        <v>19558</v>
      </c>
      <c r="R296" s="339">
        <f>'KOTIS-from the U.S.'!H170</f>
        <v>6713</v>
      </c>
      <c r="S296" s="121">
        <f>'KOTIS-from the U.S.'!I170</f>
        <v>5774</v>
      </c>
      <c r="T296" s="123">
        <f t="shared" si="393"/>
        <v>-0.13987784894979891</v>
      </c>
    </row>
    <row r="297" spans="1:20" ht="13.15" customHeight="1">
      <c r="A297" s="281" t="s">
        <v>244</v>
      </c>
      <c r="B297" s="279" t="s">
        <v>245</v>
      </c>
      <c r="C297" s="120">
        <v>952</v>
      </c>
      <c r="D297" s="339">
        <f>'KOTIS-from World'!C171</f>
        <v>852</v>
      </c>
      <c r="E297" s="339">
        <f>'KOTIS-from World'!D171</f>
        <v>1280</v>
      </c>
      <c r="F297" s="339">
        <f>'KOTIS-from World'!E171</f>
        <v>1374</v>
      </c>
      <c r="G297" s="339">
        <f>'KOTIS-from World'!F171</f>
        <v>1682</v>
      </c>
      <c r="H297" s="339">
        <f>'KOTIS-from World'!G171</f>
        <v>1582</v>
      </c>
      <c r="I297" s="339">
        <f>'KOTIS-from World'!H171</f>
        <v>777</v>
      </c>
      <c r="J297" s="121">
        <f>'KOTIS-from World'!I171</f>
        <v>474</v>
      </c>
      <c r="K297" s="122">
        <f t="shared" si="392"/>
        <v>-0.38996138996138996</v>
      </c>
      <c r="L297" s="120">
        <v>35</v>
      </c>
      <c r="M297" s="339">
        <f>'KOTIS-from the U.S.'!C171</f>
        <v>40</v>
      </c>
      <c r="N297" s="339">
        <f>'KOTIS-from the U.S.'!D171</f>
        <v>48</v>
      </c>
      <c r="O297" s="339">
        <f>'KOTIS-from the U.S.'!E171</f>
        <v>23</v>
      </c>
      <c r="P297" s="339">
        <f>'KOTIS-from the U.S.'!F171</f>
        <v>22</v>
      </c>
      <c r="Q297" s="339">
        <f>'KOTIS-from the U.S.'!G171</f>
        <v>50</v>
      </c>
      <c r="R297" s="339">
        <f>'KOTIS-from the U.S.'!H171</f>
        <v>15</v>
      </c>
      <c r="S297" s="121">
        <f>'KOTIS-from the U.S.'!I171</f>
        <v>16</v>
      </c>
      <c r="T297" s="123">
        <f t="shared" si="393"/>
        <v>6.6666666666666666E-2</v>
      </c>
    </row>
    <row r="298" spans="1:20" ht="13.15" customHeight="1">
      <c r="A298" s="281" t="s">
        <v>246</v>
      </c>
      <c r="B298" s="279" t="s">
        <v>247</v>
      </c>
      <c r="C298" s="120">
        <v>24359</v>
      </c>
      <c r="D298" s="339">
        <f>'KOTIS-from World'!C172</f>
        <v>24740</v>
      </c>
      <c r="E298" s="339">
        <f>'KOTIS-from World'!D172</f>
        <v>26558</v>
      </c>
      <c r="F298" s="339">
        <f>'KOTIS-from World'!E172</f>
        <v>25132</v>
      </c>
      <c r="G298" s="339">
        <f>'KOTIS-from World'!F172</f>
        <v>28040</v>
      </c>
      <c r="H298" s="339">
        <f>'KOTIS-from World'!G172</f>
        <v>32994</v>
      </c>
      <c r="I298" s="339">
        <f>'KOTIS-from World'!H172</f>
        <v>10825</v>
      </c>
      <c r="J298" s="121">
        <f>'KOTIS-from World'!I172</f>
        <v>11511</v>
      </c>
      <c r="K298" s="122">
        <f t="shared" si="392"/>
        <v>6.3371824480369515E-2</v>
      </c>
      <c r="L298" s="120">
        <v>4800</v>
      </c>
      <c r="M298" s="339">
        <f>'KOTIS-from the U.S.'!C172</f>
        <v>4933</v>
      </c>
      <c r="N298" s="339">
        <f>'KOTIS-from the U.S.'!D172</f>
        <v>4876</v>
      </c>
      <c r="O298" s="339">
        <f>'KOTIS-from the U.S.'!E172</f>
        <v>3921</v>
      </c>
      <c r="P298" s="339">
        <f>'KOTIS-from the U.S.'!F172</f>
        <v>3809</v>
      </c>
      <c r="Q298" s="339">
        <f>'KOTIS-from the U.S.'!G172</f>
        <v>5321</v>
      </c>
      <c r="R298" s="339">
        <f>'KOTIS-from the U.S.'!H172</f>
        <v>2102</v>
      </c>
      <c r="S298" s="121">
        <f>'KOTIS-from the U.S.'!I172</f>
        <v>1841</v>
      </c>
      <c r="T298" s="123">
        <f t="shared" si="393"/>
        <v>-0.1241674595623216</v>
      </c>
    </row>
    <row r="299" spans="1:20" ht="13.15" customHeight="1">
      <c r="A299" s="281" t="s">
        <v>248</v>
      </c>
      <c r="B299" s="279" t="s">
        <v>249</v>
      </c>
      <c r="C299" s="120">
        <v>315205</v>
      </c>
      <c r="D299" s="339">
        <f>'KOTIS-from World'!C173</f>
        <v>331051</v>
      </c>
      <c r="E299" s="339">
        <f>'KOTIS-from World'!D173</f>
        <v>363359</v>
      </c>
      <c r="F299" s="339">
        <f>'KOTIS-from World'!E173</f>
        <v>362915</v>
      </c>
      <c r="G299" s="339">
        <f>'KOTIS-from World'!F173</f>
        <v>360598</v>
      </c>
      <c r="H299" s="339">
        <f>'KOTIS-from World'!G173</f>
        <v>412124</v>
      </c>
      <c r="I299" s="339">
        <f>'KOTIS-from World'!H173</f>
        <v>139003</v>
      </c>
      <c r="J299" s="121">
        <f>'KOTIS-from World'!I173</f>
        <v>154660</v>
      </c>
      <c r="K299" s="122">
        <f t="shared" si="392"/>
        <v>0.11263785673690496</v>
      </c>
      <c r="L299" s="120">
        <v>47080</v>
      </c>
      <c r="M299" s="339">
        <f>'KOTIS-from the U.S.'!C173</f>
        <v>50671</v>
      </c>
      <c r="N299" s="339">
        <f>'KOTIS-from the U.S.'!D173</f>
        <v>54601</v>
      </c>
      <c r="O299" s="339">
        <f>'KOTIS-from the U.S.'!E173</f>
        <v>55947</v>
      </c>
      <c r="P299" s="339">
        <f>'KOTIS-from the U.S.'!F173</f>
        <v>57295</v>
      </c>
      <c r="Q299" s="339">
        <f>'KOTIS-from the U.S.'!G173</f>
        <v>72612</v>
      </c>
      <c r="R299" s="339">
        <f>'KOTIS-from the U.S.'!H173</f>
        <v>22756</v>
      </c>
      <c r="S299" s="121">
        <f>'KOTIS-from the U.S.'!I173</f>
        <v>29606</v>
      </c>
      <c r="T299" s="123">
        <f t="shared" si="393"/>
        <v>0.30101951133766919</v>
      </c>
    </row>
    <row r="300" spans="1:20" ht="13.15" customHeight="1">
      <c r="A300" s="281" t="s">
        <v>250</v>
      </c>
      <c r="B300" s="279" t="s">
        <v>251</v>
      </c>
      <c r="C300" s="120">
        <v>152235</v>
      </c>
      <c r="D300" s="339">
        <f>'KOTIS-from World'!C174</f>
        <v>186684</v>
      </c>
      <c r="E300" s="339">
        <f>'KOTIS-from World'!D174</f>
        <v>217225</v>
      </c>
      <c r="F300" s="339">
        <f>'KOTIS-from World'!E174</f>
        <v>235424</v>
      </c>
      <c r="G300" s="339">
        <f>'KOTIS-from World'!F174</f>
        <v>242984</v>
      </c>
      <c r="H300" s="339">
        <f>'KOTIS-from World'!G174</f>
        <v>220575</v>
      </c>
      <c r="I300" s="339">
        <f>'KOTIS-from World'!H174</f>
        <v>70984</v>
      </c>
      <c r="J300" s="121">
        <f>'KOTIS-from World'!I174</f>
        <v>71185</v>
      </c>
      <c r="K300" s="122">
        <f t="shared" si="392"/>
        <v>2.8316240279499605E-3</v>
      </c>
      <c r="L300" s="120">
        <v>49671</v>
      </c>
      <c r="M300" s="339">
        <f>'KOTIS-from the U.S.'!C174</f>
        <v>67193</v>
      </c>
      <c r="N300" s="339">
        <f>'KOTIS-from the U.S.'!D174</f>
        <v>64988</v>
      </c>
      <c r="O300" s="339">
        <f>'KOTIS-from the U.S.'!E174</f>
        <v>61352</v>
      </c>
      <c r="P300" s="339">
        <f>'KOTIS-from the U.S.'!F174</f>
        <v>53495</v>
      </c>
      <c r="Q300" s="339">
        <f>'KOTIS-from the U.S.'!G174</f>
        <v>45656</v>
      </c>
      <c r="R300" s="339">
        <f>'KOTIS-from the U.S.'!H174</f>
        <v>15357</v>
      </c>
      <c r="S300" s="121">
        <f>'KOTIS-from the U.S.'!I174</f>
        <v>12158</v>
      </c>
      <c r="T300" s="123">
        <f t="shared" si="393"/>
        <v>-0.20830891450153025</v>
      </c>
    </row>
    <row r="301" spans="1:20" s="48" customFormat="1" ht="13.15" customHeight="1">
      <c r="A301" s="271"/>
      <c r="B301" s="272" t="s">
        <v>252</v>
      </c>
      <c r="C301" s="437">
        <f t="shared" ref="C301:H301" si="394">SUM(C292:C300)</f>
        <v>969211</v>
      </c>
      <c r="D301" s="437">
        <f t="shared" si="394"/>
        <v>1045325</v>
      </c>
      <c r="E301" s="437">
        <f t="shared" si="394"/>
        <v>1146944</v>
      </c>
      <c r="F301" s="437">
        <f t="shared" si="394"/>
        <v>1181692</v>
      </c>
      <c r="G301" s="437">
        <f t="shared" si="394"/>
        <v>1210407</v>
      </c>
      <c r="H301" s="437">
        <f t="shared" si="394"/>
        <v>1306130</v>
      </c>
      <c r="I301" s="124">
        <f t="shared" ref="I301:J301" si="395">SUM(I292:I300)</f>
        <v>426590</v>
      </c>
      <c r="J301" s="124">
        <f t="shared" si="395"/>
        <v>472051</v>
      </c>
      <c r="K301" s="125">
        <f>(J301-I301)/I301</f>
        <v>0.10656836775358072</v>
      </c>
      <c r="L301" s="437">
        <f t="shared" ref="L301:Q301" si="396">SUM(L292:L300)</f>
        <v>251171</v>
      </c>
      <c r="M301" s="437">
        <f t="shared" si="396"/>
        <v>267932</v>
      </c>
      <c r="N301" s="437">
        <f t="shared" si="396"/>
        <v>268539</v>
      </c>
      <c r="O301" s="437">
        <f t="shared" si="396"/>
        <v>273158</v>
      </c>
      <c r="P301" s="437">
        <f t="shared" si="396"/>
        <v>260669</v>
      </c>
      <c r="Q301" s="437">
        <f t="shared" si="396"/>
        <v>280938</v>
      </c>
      <c r="R301" s="124">
        <f t="shared" ref="R301:S301" si="397">SUM(R292:R300)</f>
        <v>93895</v>
      </c>
      <c r="S301" s="124">
        <f t="shared" si="397"/>
        <v>97632</v>
      </c>
      <c r="T301" s="126">
        <f>(S301-R301)/R301</f>
        <v>3.979977634591831E-2</v>
      </c>
    </row>
    <row r="302" spans="1:20" s="48" customFormat="1" ht="13.15" customHeight="1">
      <c r="A302" s="269"/>
      <c r="B302" s="273" t="s">
        <v>498</v>
      </c>
      <c r="C302" s="475"/>
      <c r="D302" s="475">
        <f>(D301-C301)/C301</f>
        <v>7.8531919262162728E-2</v>
      </c>
      <c r="E302" s="475">
        <f t="shared" ref="E302:H302" si="398">(E301-D301)/D301</f>
        <v>9.7212828546145935E-2</v>
      </c>
      <c r="F302" s="475">
        <f t="shared" si="398"/>
        <v>3.0296160928519614E-2</v>
      </c>
      <c r="G302" s="475">
        <f t="shared" si="398"/>
        <v>2.4299902174170596E-2</v>
      </c>
      <c r="H302" s="475">
        <f t="shared" si="398"/>
        <v>7.9083316603423479E-2</v>
      </c>
      <c r="I302" s="128"/>
      <c r="J302" s="128"/>
      <c r="K302" s="129"/>
      <c r="L302" s="407"/>
      <c r="M302" s="407">
        <f t="shared" ref="M302" si="399">IF(L301&gt;0,(M301-L301)/L301,"n/a")</f>
        <v>6.6731429981964477E-2</v>
      </c>
      <c r="N302" s="407">
        <f t="shared" ref="N302" si="400">IF(M301&gt;0,(N301-M301)/M301,"n/a")</f>
        <v>2.2655002015436751E-3</v>
      </c>
      <c r="O302" s="407">
        <f t="shared" ref="O302" si="401">IF(N301&gt;0,(O301-N301)/N301,"n/a")</f>
        <v>1.7200481121922701E-2</v>
      </c>
      <c r="P302" s="407">
        <f t="shared" ref="P302" si="402">IF(O301&gt;0,(P301-O301)/O301,"n/a")</f>
        <v>-4.5720791629752747E-2</v>
      </c>
      <c r="Q302" s="407">
        <f t="shared" ref="Q302" si="403">IF(P301&gt;0,(Q301-P301)/P301,"n/a")</f>
        <v>7.7757615980419609E-2</v>
      </c>
      <c r="R302" s="131"/>
      <c r="S302" s="132"/>
      <c r="T302" s="133"/>
    </row>
    <row r="303" spans="1:20" s="47" customFormat="1" ht="13.15" customHeight="1">
      <c r="A303" s="274"/>
      <c r="B303" s="275" t="s">
        <v>499</v>
      </c>
      <c r="C303" s="134"/>
      <c r="D303" s="135"/>
      <c r="E303" s="135"/>
      <c r="F303" s="135"/>
      <c r="G303" s="135"/>
      <c r="H303" s="135"/>
      <c r="I303" s="136"/>
      <c r="J303" s="136"/>
      <c r="K303" s="137"/>
      <c r="L303" s="477">
        <f>L301/C301</f>
        <v>0.25914996837633908</v>
      </c>
      <c r="M303" s="477">
        <f t="shared" ref="M303" si="404">M301/D301</f>
        <v>0.25631454332384668</v>
      </c>
      <c r="N303" s="477">
        <f t="shared" ref="N303" si="405">N301/E301</f>
        <v>0.23413436052675632</v>
      </c>
      <c r="O303" s="477">
        <f t="shared" ref="O303" si="406">O301/F301</f>
        <v>0.2311583729093537</v>
      </c>
      <c r="P303" s="477">
        <f t="shared" ref="P303" si="407">P301/G301</f>
        <v>0.21535648752857509</v>
      </c>
      <c r="Q303" s="477">
        <f t="shared" ref="Q303" si="408">Q301/H301</f>
        <v>0.2150919127498794</v>
      </c>
      <c r="R303" s="139">
        <f t="shared" ref="R303" si="409">R301/I301</f>
        <v>0.22010595653906562</v>
      </c>
      <c r="S303" s="139">
        <f t="shared" ref="S303" si="410">S301/J301</f>
        <v>0.20682510999870776</v>
      </c>
      <c r="T303" s="137"/>
    </row>
    <row r="304" spans="1:20" ht="13.15" customHeight="1">
      <c r="A304" s="278"/>
      <c r="B304" s="279"/>
      <c r="C304" s="144"/>
      <c r="D304" s="144"/>
      <c r="E304" s="144"/>
      <c r="F304" s="144"/>
      <c r="G304" s="144"/>
      <c r="H304" s="144"/>
      <c r="I304" s="147"/>
      <c r="J304" s="147"/>
      <c r="K304" s="145"/>
      <c r="L304" s="144"/>
      <c r="M304" s="144"/>
      <c r="N304" s="144"/>
      <c r="O304" s="144"/>
      <c r="P304" s="144"/>
      <c r="Q304" s="144"/>
      <c r="R304" s="147"/>
      <c r="S304" s="147"/>
      <c r="T304" s="146"/>
    </row>
    <row r="305" spans="1:20" ht="13.15" customHeight="1">
      <c r="A305" s="278" t="s">
        <v>253</v>
      </c>
      <c r="B305" s="279"/>
      <c r="C305" s="144"/>
      <c r="D305" s="144"/>
      <c r="E305" s="144"/>
      <c r="F305" s="144"/>
      <c r="G305" s="144"/>
      <c r="H305" s="144"/>
      <c r="I305" s="147"/>
      <c r="J305" s="147"/>
      <c r="K305" s="145"/>
      <c r="L305" s="144"/>
      <c r="M305" s="144"/>
      <c r="N305" s="144"/>
      <c r="O305" s="144"/>
      <c r="P305" s="144"/>
      <c r="Q305" s="144"/>
      <c r="R305" s="147"/>
      <c r="S305" s="147"/>
      <c r="T305" s="146"/>
    </row>
    <row r="306" spans="1:20" ht="13.15" customHeight="1">
      <c r="A306" s="281" t="s">
        <v>254</v>
      </c>
      <c r="B306" s="279" t="s">
        <v>255</v>
      </c>
      <c r="C306" s="120">
        <v>88508</v>
      </c>
      <c r="D306" s="339">
        <f>'KOTIS-from World'!C175</f>
        <v>105370</v>
      </c>
      <c r="E306" s="339">
        <f>'KOTIS-from World'!D175</f>
        <v>110208</v>
      </c>
      <c r="F306" s="339">
        <f>'KOTIS-from World'!E175</f>
        <v>122854</v>
      </c>
      <c r="G306" s="339">
        <f>'KOTIS-from World'!F175</f>
        <v>141065</v>
      </c>
      <c r="H306" s="339">
        <f>'KOTIS-from World'!G175</f>
        <v>165861</v>
      </c>
      <c r="I306" s="339">
        <f>'KOTIS-from World'!H175</f>
        <v>53805</v>
      </c>
      <c r="J306" s="121">
        <f>'KOTIS-from World'!I175</f>
        <v>53136</v>
      </c>
      <c r="K306" s="122">
        <f t="shared" ref="K306:K311" si="411">IF(I306&gt;0, (J306-I306)/I306, "n/a ")</f>
        <v>-1.2433788681349317E-2</v>
      </c>
      <c r="L306" s="120">
        <v>18163</v>
      </c>
      <c r="M306" s="339">
        <f>'KOTIS-from the U.S.'!C175</f>
        <v>27419</v>
      </c>
      <c r="N306" s="339">
        <f>'KOTIS-from the U.S.'!D175</f>
        <v>26237</v>
      </c>
      <c r="O306" s="339">
        <f>'KOTIS-from the U.S.'!E175</f>
        <v>24423</v>
      </c>
      <c r="P306" s="339">
        <f>'KOTIS-from the U.S.'!F175</f>
        <v>27439</v>
      </c>
      <c r="Q306" s="339">
        <f>'KOTIS-from the U.S.'!G175</f>
        <v>35178</v>
      </c>
      <c r="R306" s="339">
        <f>'KOTIS-from the U.S.'!H175</f>
        <v>11478</v>
      </c>
      <c r="S306" s="121">
        <f>'KOTIS-from the U.S.'!I175</f>
        <v>8680</v>
      </c>
      <c r="T306" s="123">
        <f t="shared" ref="T306:T311" si="412">IF(R306&gt;0, (S306-R306)/R306, "n/a ")</f>
        <v>-0.24377069175814603</v>
      </c>
    </row>
    <row r="307" spans="1:20" ht="13.15" customHeight="1">
      <c r="A307" s="281" t="s">
        <v>256</v>
      </c>
      <c r="B307" s="279" t="s">
        <v>257</v>
      </c>
      <c r="C307" s="120">
        <v>34589</v>
      </c>
      <c r="D307" s="339">
        <f>'KOTIS-from World'!C176</f>
        <v>34412</v>
      </c>
      <c r="E307" s="339">
        <f>'KOTIS-from World'!D176</f>
        <v>38620</v>
      </c>
      <c r="F307" s="339">
        <f>'KOTIS-from World'!E176</f>
        <v>39334</v>
      </c>
      <c r="G307" s="339">
        <f>'KOTIS-from World'!F176</f>
        <v>41078</v>
      </c>
      <c r="H307" s="339">
        <f>'KOTIS-from World'!G176</f>
        <v>50165</v>
      </c>
      <c r="I307" s="339">
        <f>'KOTIS-from World'!H176</f>
        <v>14396</v>
      </c>
      <c r="J307" s="121">
        <f>'KOTIS-from World'!I176</f>
        <v>17615</v>
      </c>
      <c r="K307" s="122">
        <f t="shared" si="411"/>
        <v>0.22360377882745208</v>
      </c>
      <c r="L307" s="120">
        <v>6917</v>
      </c>
      <c r="M307" s="339">
        <f>'KOTIS-from the U.S.'!C176</f>
        <v>5045</v>
      </c>
      <c r="N307" s="339">
        <f>'KOTIS-from the U.S.'!D176</f>
        <v>6459</v>
      </c>
      <c r="O307" s="339">
        <f>'KOTIS-from the U.S.'!E176</f>
        <v>7685</v>
      </c>
      <c r="P307" s="339">
        <f>'KOTIS-from the U.S.'!F176</f>
        <v>8748</v>
      </c>
      <c r="Q307" s="339">
        <f>'KOTIS-from the U.S.'!G176</f>
        <v>12885</v>
      </c>
      <c r="R307" s="339">
        <f>'KOTIS-from the U.S.'!H176</f>
        <v>3154</v>
      </c>
      <c r="S307" s="121">
        <f>'KOTIS-from the U.S.'!I176</f>
        <v>5169</v>
      </c>
      <c r="T307" s="123">
        <f t="shared" si="412"/>
        <v>0.63887127457197213</v>
      </c>
    </row>
    <row r="308" spans="1:20" ht="13.15" customHeight="1">
      <c r="A308" s="281" t="s">
        <v>258</v>
      </c>
      <c r="B308" s="279" t="s">
        <v>259</v>
      </c>
      <c r="C308" s="120">
        <v>207328</v>
      </c>
      <c r="D308" s="339">
        <f>'KOTIS-from World'!C177</f>
        <v>222593</v>
      </c>
      <c r="E308" s="339">
        <f>'KOTIS-from World'!D177</f>
        <v>250486</v>
      </c>
      <c r="F308" s="339">
        <f>'KOTIS-from World'!E177</f>
        <v>243635</v>
      </c>
      <c r="G308" s="339">
        <f>'KOTIS-from World'!F177</f>
        <v>256549</v>
      </c>
      <c r="H308" s="339">
        <f>'KOTIS-from World'!G177</f>
        <v>296974</v>
      </c>
      <c r="I308" s="339">
        <f>'KOTIS-from World'!H177</f>
        <v>98572</v>
      </c>
      <c r="J308" s="121">
        <f>'KOTIS-from World'!I177</f>
        <v>101176</v>
      </c>
      <c r="K308" s="122">
        <f t="shared" si="411"/>
        <v>2.6417238160938196E-2</v>
      </c>
      <c r="L308" s="120">
        <v>31359</v>
      </c>
      <c r="M308" s="339">
        <f>'KOTIS-from the U.S.'!C177</f>
        <v>32914</v>
      </c>
      <c r="N308" s="339">
        <f>'KOTIS-from the U.S.'!D177</f>
        <v>34097</v>
      </c>
      <c r="O308" s="339">
        <f>'KOTIS-from the U.S.'!E177</f>
        <v>35704</v>
      </c>
      <c r="P308" s="339">
        <f>'KOTIS-from the U.S.'!F177</f>
        <v>37965</v>
      </c>
      <c r="Q308" s="339">
        <f>'KOTIS-from the U.S.'!G177</f>
        <v>46861</v>
      </c>
      <c r="R308" s="339">
        <f>'KOTIS-from the U.S.'!H177</f>
        <v>16030</v>
      </c>
      <c r="S308" s="121">
        <f>'KOTIS-from the U.S.'!I177</f>
        <v>15899</v>
      </c>
      <c r="T308" s="123">
        <f t="shared" si="412"/>
        <v>-8.1721771678103551E-3</v>
      </c>
    </row>
    <row r="309" spans="1:20" ht="13.15" customHeight="1">
      <c r="A309" s="281" t="s">
        <v>260</v>
      </c>
      <c r="B309" s="279" t="s">
        <v>261</v>
      </c>
      <c r="C309" s="120">
        <v>16289</v>
      </c>
      <c r="D309" s="339">
        <f>'KOTIS-from World'!C178</f>
        <v>17063</v>
      </c>
      <c r="E309" s="339">
        <f>'KOTIS-from World'!D178</f>
        <v>21090</v>
      </c>
      <c r="F309" s="339">
        <f>'KOTIS-from World'!E178</f>
        <v>14030</v>
      </c>
      <c r="G309" s="339">
        <f>'KOTIS-from World'!F178</f>
        <v>13467</v>
      </c>
      <c r="H309" s="339">
        <f>'KOTIS-from World'!G178</f>
        <v>14692</v>
      </c>
      <c r="I309" s="339">
        <f>'KOTIS-from World'!H178</f>
        <v>4899</v>
      </c>
      <c r="J309" s="121">
        <f>'KOTIS-from World'!I178</f>
        <v>6069</v>
      </c>
      <c r="K309" s="122">
        <f t="shared" si="411"/>
        <v>0.23882424984690753</v>
      </c>
      <c r="L309" s="120">
        <v>4978</v>
      </c>
      <c r="M309" s="339">
        <f>'KOTIS-from the U.S.'!C178</f>
        <v>4582</v>
      </c>
      <c r="N309" s="339">
        <f>'KOTIS-from the U.S.'!D178</f>
        <v>4837</v>
      </c>
      <c r="O309" s="339">
        <f>'KOTIS-from the U.S.'!E178</f>
        <v>3155</v>
      </c>
      <c r="P309" s="339">
        <f>'KOTIS-from the U.S.'!F178</f>
        <v>3451</v>
      </c>
      <c r="Q309" s="339">
        <f>'KOTIS-from the U.S.'!G178</f>
        <v>3231</v>
      </c>
      <c r="R309" s="339">
        <f>'KOTIS-from the U.S.'!H178</f>
        <v>1242</v>
      </c>
      <c r="S309" s="121">
        <f>'KOTIS-from the U.S.'!I178</f>
        <v>1091</v>
      </c>
      <c r="T309" s="123">
        <f t="shared" si="412"/>
        <v>-0.1215780998389694</v>
      </c>
    </row>
    <row r="310" spans="1:20" ht="13.15" customHeight="1">
      <c r="A310" s="281" t="s">
        <v>262</v>
      </c>
      <c r="B310" s="279" t="s">
        <v>263</v>
      </c>
      <c r="C310" s="120">
        <v>29935</v>
      </c>
      <c r="D310" s="339">
        <f>'KOTIS-from World'!C179</f>
        <v>35015</v>
      </c>
      <c r="E310" s="339">
        <f>'KOTIS-from World'!D179</f>
        <v>38533</v>
      </c>
      <c r="F310" s="339">
        <f>'KOTIS-from World'!E179</f>
        <v>37827</v>
      </c>
      <c r="G310" s="339">
        <f>'KOTIS-from World'!F179</f>
        <v>44988</v>
      </c>
      <c r="H310" s="339">
        <f>'KOTIS-from World'!G179</f>
        <v>51811</v>
      </c>
      <c r="I310" s="339">
        <f>'KOTIS-from World'!H179</f>
        <v>16037</v>
      </c>
      <c r="J310" s="121">
        <f>'KOTIS-from World'!I179</f>
        <v>16705</v>
      </c>
      <c r="K310" s="122">
        <f t="shared" si="411"/>
        <v>4.1653675874540129E-2</v>
      </c>
      <c r="L310" s="120">
        <v>3684</v>
      </c>
      <c r="M310" s="339">
        <f>'KOTIS-from the U.S.'!C179</f>
        <v>4674</v>
      </c>
      <c r="N310" s="339">
        <f>'KOTIS-from the U.S.'!D179</f>
        <v>5833</v>
      </c>
      <c r="O310" s="339">
        <f>'KOTIS-from the U.S.'!E179</f>
        <v>8204</v>
      </c>
      <c r="P310" s="339">
        <f>'KOTIS-from the U.S.'!F179</f>
        <v>14940</v>
      </c>
      <c r="Q310" s="339">
        <f>'KOTIS-from the U.S.'!G179</f>
        <v>19315</v>
      </c>
      <c r="R310" s="339">
        <f>'KOTIS-from the U.S.'!H179</f>
        <v>6088</v>
      </c>
      <c r="S310" s="121">
        <f>'KOTIS-from the U.S.'!I179</f>
        <v>7196</v>
      </c>
      <c r="T310" s="123">
        <f t="shared" si="412"/>
        <v>0.18199737187910645</v>
      </c>
    </row>
    <row r="311" spans="1:20" ht="13.15" customHeight="1">
      <c r="A311" s="281" t="s">
        <v>264</v>
      </c>
      <c r="B311" s="279" t="s">
        <v>265</v>
      </c>
      <c r="C311" s="120">
        <v>1102123</v>
      </c>
      <c r="D311" s="339">
        <f>'KOTIS-from World'!C180</f>
        <v>1214313</v>
      </c>
      <c r="E311" s="339">
        <f>'KOTIS-from World'!D180</f>
        <v>1421320</v>
      </c>
      <c r="F311" s="339">
        <f>'KOTIS-from World'!E180</f>
        <v>1758171</v>
      </c>
      <c r="G311" s="339">
        <f>'KOTIS-from World'!F180</f>
        <v>1960319</v>
      </c>
      <c r="H311" s="339">
        <f>'KOTIS-from World'!G180</f>
        <v>2232666</v>
      </c>
      <c r="I311" s="339">
        <f>'KOTIS-from World'!H180</f>
        <v>714184</v>
      </c>
      <c r="J311" s="121">
        <f>'KOTIS-from World'!I180</f>
        <v>800921</v>
      </c>
      <c r="K311" s="122">
        <f t="shared" si="411"/>
        <v>0.12144909435103558</v>
      </c>
      <c r="L311" s="120">
        <v>668384</v>
      </c>
      <c r="M311" s="339">
        <f>'KOTIS-from the U.S.'!C180</f>
        <v>700692</v>
      </c>
      <c r="N311" s="339">
        <f>'KOTIS-from the U.S.'!D180</f>
        <v>805034</v>
      </c>
      <c r="O311" s="339">
        <f>'KOTIS-from the U.S.'!E180</f>
        <v>1020076</v>
      </c>
      <c r="P311" s="339">
        <f>'KOTIS-from the U.S.'!F180</f>
        <v>1111633</v>
      </c>
      <c r="Q311" s="339">
        <f>'KOTIS-from the U.S.'!G180</f>
        <v>1245877</v>
      </c>
      <c r="R311" s="339">
        <f>'KOTIS-from the U.S.'!H180</f>
        <v>392165</v>
      </c>
      <c r="S311" s="121">
        <f>'KOTIS-from the U.S.'!I180</f>
        <v>421475</v>
      </c>
      <c r="T311" s="123">
        <f t="shared" si="412"/>
        <v>7.4738949166804791E-2</v>
      </c>
    </row>
    <row r="312" spans="1:20" s="48" customFormat="1" ht="13.15" customHeight="1">
      <c r="A312" s="271"/>
      <c r="B312" s="272" t="s">
        <v>266</v>
      </c>
      <c r="C312" s="437">
        <f t="shared" ref="C312:H312" si="413">SUM(C306:C311)</f>
        <v>1478772</v>
      </c>
      <c r="D312" s="437">
        <f t="shared" si="413"/>
        <v>1628766</v>
      </c>
      <c r="E312" s="437">
        <f t="shared" si="413"/>
        <v>1880257</v>
      </c>
      <c r="F312" s="437">
        <f t="shared" si="413"/>
        <v>2215851</v>
      </c>
      <c r="G312" s="437">
        <f t="shared" si="413"/>
        <v>2457466</v>
      </c>
      <c r="H312" s="437">
        <f t="shared" si="413"/>
        <v>2812169</v>
      </c>
      <c r="I312" s="124">
        <f t="shared" ref="I312:J312" si="414">SUM(I306:I311)</f>
        <v>901893</v>
      </c>
      <c r="J312" s="124">
        <f t="shared" si="414"/>
        <v>995622</v>
      </c>
      <c r="K312" s="125">
        <f>(J312-I312)/I312</f>
        <v>0.10392474495311528</v>
      </c>
      <c r="L312" s="437">
        <f t="shared" ref="L312:S312" si="415">SUM(L306:L311)</f>
        <v>733485</v>
      </c>
      <c r="M312" s="437">
        <f t="shared" si="415"/>
        <v>775326</v>
      </c>
      <c r="N312" s="437">
        <f t="shared" si="415"/>
        <v>882497</v>
      </c>
      <c r="O312" s="437">
        <f t="shared" si="415"/>
        <v>1099247</v>
      </c>
      <c r="P312" s="437">
        <f t="shared" si="415"/>
        <v>1204176</v>
      </c>
      <c r="Q312" s="437">
        <f t="shared" si="415"/>
        <v>1363347</v>
      </c>
      <c r="R312" s="124">
        <f t="shared" si="415"/>
        <v>430157</v>
      </c>
      <c r="S312" s="124">
        <f t="shared" si="415"/>
        <v>459510</v>
      </c>
      <c r="T312" s="126">
        <f>(S312-R312)/R312</f>
        <v>6.8237875938320189E-2</v>
      </c>
    </row>
    <row r="313" spans="1:20" s="48" customFormat="1" ht="13.15" customHeight="1">
      <c r="A313" s="269"/>
      <c r="B313" s="273" t="s">
        <v>498</v>
      </c>
      <c r="C313" s="475"/>
      <c r="D313" s="475">
        <f>(D312-C312)/C312</f>
        <v>0.10143145799352436</v>
      </c>
      <c r="E313" s="475">
        <f t="shared" ref="E313:H313" si="416">(E312-D312)/D312</f>
        <v>0.15440585080975414</v>
      </c>
      <c r="F313" s="475">
        <f t="shared" si="416"/>
        <v>0.17848304779612575</v>
      </c>
      <c r="G313" s="475">
        <f t="shared" si="416"/>
        <v>0.10903937132957045</v>
      </c>
      <c r="H313" s="475">
        <f t="shared" si="416"/>
        <v>0.14433689011363737</v>
      </c>
      <c r="I313" s="128"/>
      <c r="J313" s="128"/>
      <c r="K313" s="129"/>
      <c r="L313" s="407"/>
      <c r="M313" s="407">
        <f t="shared" ref="M313" si="417">IF(L312&gt;0,(M312-L312)/L312,"n/a")</f>
        <v>5.704411133152007E-2</v>
      </c>
      <c r="N313" s="407">
        <f t="shared" ref="N313" si="418">IF(M312&gt;0,(N312-M312)/M312,"n/a")</f>
        <v>0.13822701676456098</v>
      </c>
      <c r="O313" s="407">
        <f t="shared" ref="O313" si="419">IF(N312&gt;0,(O312-N312)/N312,"n/a")</f>
        <v>0.24560990009031192</v>
      </c>
      <c r="P313" s="407">
        <f t="shared" ref="P313" si="420">IF(O312&gt;0,(P312-O312)/O312,"n/a")</f>
        <v>9.5455343521519728E-2</v>
      </c>
      <c r="Q313" s="407">
        <f t="shared" ref="Q313" si="421">IF(P312&gt;0,(Q312-P312)/P312,"n/a")</f>
        <v>0.13218250488300715</v>
      </c>
      <c r="R313" s="131"/>
      <c r="S313" s="132"/>
      <c r="T313" s="133"/>
    </row>
    <row r="314" spans="1:20" s="47" customFormat="1" ht="13.15" customHeight="1">
      <c r="A314" s="274"/>
      <c r="B314" s="275" t="s">
        <v>499</v>
      </c>
      <c r="C314" s="134"/>
      <c r="D314" s="135"/>
      <c r="E314" s="135"/>
      <c r="F314" s="135"/>
      <c r="G314" s="135"/>
      <c r="H314" s="135"/>
      <c r="I314" s="136"/>
      <c r="J314" s="136"/>
      <c r="K314" s="137"/>
      <c r="L314" s="477">
        <f>L312/C312</f>
        <v>0.49600952682360772</v>
      </c>
      <c r="M314" s="477">
        <f t="shared" ref="M314" si="422">M312/D312</f>
        <v>0.4760204964985762</v>
      </c>
      <c r="N314" s="477">
        <f t="shared" ref="N314" si="423">N312/E312</f>
        <v>0.46934913684671831</v>
      </c>
      <c r="O314" s="477">
        <f t="shared" ref="O314" si="424">O312/F312</f>
        <v>0.49608344604398041</v>
      </c>
      <c r="P314" s="477">
        <f t="shared" ref="P314" si="425">P312/G312</f>
        <v>0.49000718626422501</v>
      </c>
      <c r="Q314" s="477">
        <f t="shared" ref="Q314" si="426">Q312/H312</f>
        <v>0.4848026558859016</v>
      </c>
      <c r="R314" s="139">
        <f>R312/I312</f>
        <v>0.47694903940933125</v>
      </c>
      <c r="S314" s="139">
        <f t="shared" ref="S314" si="427">S312/J312</f>
        <v>0.46153058088310622</v>
      </c>
      <c r="T314" s="137"/>
    </row>
    <row r="315" spans="1:20" ht="13.15" customHeight="1">
      <c r="A315" s="278"/>
      <c r="B315" s="279"/>
      <c r="C315" s="144"/>
      <c r="D315" s="144"/>
      <c r="E315" s="144"/>
      <c r="F315" s="144"/>
      <c r="G315" s="144"/>
      <c r="H315" s="144"/>
      <c r="I315" s="147"/>
      <c r="J315" s="147"/>
      <c r="K315" s="145"/>
      <c r="L315" s="144"/>
      <c r="M315" s="144"/>
      <c r="N315" s="144"/>
      <c r="O315" s="144"/>
      <c r="P315" s="144"/>
      <c r="Q315" s="144"/>
      <c r="R315" s="147"/>
      <c r="S315" s="147"/>
      <c r="T315" s="146"/>
    </row>
    <row r="316" spans="1:20" ht="13.15" customHeight="1">
      <c r="A316" s="278" t="s">
        <v>267</v>
      </c>
      <c r="B316" s="279"/>
      <c r="C316" s="144"/>
      <c r="D316" s="144"/>
      <c r="E316" s="144"/>
      <c r="F316" s="144"/>
      <c r="G316" s="144"/>
      <c r="H316" s="144"/>
      <c r="I316" s="147"/>
      <c r="J316" s="147"/>
      <c r="K316" s="145"/>
      <c r="L316" s="144"/>
      <c r="M316" s="144"/>
      <c r="N316" s="144"/>
      <c r="O316" s="144"/>
      <c r="P316" s="144"/>
      <c r="Q316" s="144"/>
      <c r="R316" s="147"/>
      <c r="S316" s="147"/>
      <c r="T316" s="146"/>
    </row>
    <row r="317" spans="1:20" ht="13.15" customHeight="1">
      <c r="A317" s="281" t="s">
        <v>268</v>
      </c>
      <c r="B317" s="279" t="s">
        <v>269</v>
      </c>
      <c r="C317" s="120">
        <v>63974</v>
      </c>
      <c r="D317" s="339">
        <f>'KOTIS-from World'!C181</f>
        <v>58856</v>
      </c>
      <c r="E317" s="339">
        <f>'KOTIS-from World'!D181</f>
        <v>66735</v>
      </c>
      <c r="F317" s="339">
        <f>'KOTIS-from World'!E181</f>
        <v>85574</v>
      </c>
      <c r="G317" s="339">
        <f>'KOTIS-from World'!F181</f>
        <v>67423</v>
      </c>
      <c r="H317" s="339">
        <f>'KOTIS-from World'!G181</f>
        <v>55592</v>
      </c>
      <c r="I317" s="339">
        <f>'KOTIS-from World'!H181</f>
        <v>17916</v>
      </c>
      <c r="J317" s="121">
        <f>'KOTIS-from World'!I181</f>
        <v>22407</v>
      </c>
      <c r="K317" s="122">
        <f t="shared" ref="K317:K325" si="428">IF(I317&gt;0, (J317-I317)/I317, "n/a ")</f>
        <v>0.25066979236436704</v>
      </c>
      <c r="L317" s="120">
        <v>355</v>
      </c>
      <c r="M317" s="339">
        <f>'KOTIS-from the U.S.'!C181</f>
        <v>150</v>
      </c>
      <c r="N317" s="339">
        <f>'KOTIS-from the U.S.'!D181</f>
        <v>393</v>
      </c>
      <c r="O317" s="339">
        <f>'KOTIS-from the U.S.'!E181</f>
        <v>264</v>
      </c>
      <c r="P317" s="339">
        <f>'KOTIS-from the U.S.'!F181</f>
        <v>167</v>
      </c>
      <c r="Q317" s="339">
        <f>'KOTIS-from the U.S.'!G181</f>
        <v>106</v>
      </c>
      <c r="R317" s="339">
        <f>'KOTIS-from the U.S.'!H181</f>
        <v>38</v>
      </c>
      <c r="S317" s="121">
        <f>'KOTIS-from the U.S.'!I181</f>
        <v>72</v>
      </c>
      <c r="T317" s="123">
        <f t="shared" ref="T317:T325" si="429">IF(R317&gt;0, (S317-R317)/R317, "n/a ")</f>
        <v>0.89473684210526316</v>
      </c>
    </row>
    <row r="318" spans="1:20" ht="13.15" customHeight="1">
      <c r="A318" s="281" t="s">
        <v>270</v>
      </c>
      <c r="B318" s="279" t="s">
        <v>271</v>
      </c>
      <c r="C318" s="120">
        <v>74268</v>
      </c>
      <c r="D318" s="339">
        <f>'KOTIS-from World'!C182</f>
        <v>80610</v>
      </c>
      <c r="E318" s="339">
        <f>'KOTIS-from World'!D182</f>
        <v>96317</v>
      </c>
      <c r="F318" s="339">
        <f>'KOTIS-from World'!E182</f>
        <v>93606</v>
      </c>
      <c r="G318" s="339">
        <f>'KOTIS-from World'!F182</f>
        <v>88502</v>
      </c>
      <c r="H318" s="339">
        <f>'KOTIS-from World'!G182</f>
        <v>116912</v>
      </c>
      <c r="I318" s="339">
        <f>'KOTIS-from World'!H182</f>
        <v>33089</v>
      </c>
      <c r="J318" s="121">
        <f>'KOTIS-from World'!I182</f>
        <v>38679</v>
      </c>
      <c r="K318" s="122">
        <f t="shared" si="428"/>
        <v>0.168938317869987</v>
      </c>
      <c r="L318" s="120">
        <v>20797</v>
      </c>
      <c r="M318" s="339">
        <f>'KOTIS-from the U.S.'!C182</f>
        <v>18646</v>
      </c>
      <c r="N318" s="339">
        <f>'KOTIS-from the U.S.'!D182</f>
        <v>23800</v>
      </c>
      <c r="O318" s="339">
        <f>'KOTIS-from the U.S.'!E182</f>
        <v>20942</v>
      </c>
      <c r="P318" s="339">
        <f>'KOTIS-from the U.S.'!F182</f>
        <v>19376</v>
      </c>
      <c r="Q318" s="339">
        <f>'KOTIS-from the U.S.'!G182</f>
        <v>22941</v>
      </c>
      <c r="R318" s="339">
        <f>'KOTIS-from the U.S.'!H182</f>
        <v>7149</v>
      </c>
      <c r="S318" s="121">
        <f>'KOTIS-from the U.S.'!I182</f>
        <v>6349</v>
      </c>
      <c r="T318" s="123">
        <f t="shared" si="429"/>
        <v>-0.11190376276402295</v>
      </c>
    </row>
    <row r="319" spans="1:20" ht="13.15" customHeight="1">
      <c r="A319" s="281" t="s">
        <v>272</v>
      </c>
      <c r="B319" s="279" t="s">
        <v>273</v>
      </c>
      <c r="C319" s="120">
        <v>181556</v>
      </c>
      <c r="D319" s="339">
        <f>'KOTIS-from World'!C183</f>
        <v>263091</v>
      </c>
      <c r="E319" s="339">
        <f>'KOTIS-from World'!D183</f>
        <v>309683</v>
      </c>
      <c r="F319" s="339">
        <f>'KOTIS-from World'!E183</f>
        <v>280890</v>
      </c>
      <c r="G319" s="339">
        <f>'KOTIS-from World'!F183</f>
        <v>226859</v>
      </c>
      <c r="H319" s="339">
        <f>'KOTIS-from World'!G183</f>
        <v>223100</v>
      </c>
      <c r="I319" s="339">
        <f>'KOTIS-from World'!H183</f>
        <v>65336</v>
      </c>
      <c r="J319" s="121">
        <f>'KOTIS-from World'!I183</f>
        <v>67928</v>
      </c>
      <c r="K319" s="122">
        <f t="shared" si="428"/>
        <v>3.967185012856618E-2</v>
      </c>
      <c r="L319" s="120">
        <v>9730</v>
      </c>
      <c r="M319" s="339">
        <f>'KOTIS-from the U.S.'!C183</f>
        <v>17406</v>
      </c>
      <c r="N319" s="339">
        <f>'KOTIS-from the U.S.'!D183</f>
        <v>34569</v>
      </c>
      <c r="O319" s="339">
        <f>'KOTIS-from the U.S.'!E183</f>
        <v>33942</v>
      </c>
      <c r="P319" s="339">
        <f>'KOTIS-from the U.S.'!F183</f>
        <v>34890</v>
      </c>
      <c r="Q319" s="339">
        <f>'KOTIS-from the U.S.'!G183</f>
        <v>18453</v>
      </c>
      <c r="R319" s="339">
        <f>'KOTIS-from the U.S.'!H183</f>
        <v>6277</v>
      </c>
      <c r="S319" s="121">
        <f>'KOTIS-from the U.S.'!I183</f>
        <v>5179</v>
      </c>
      <c r="T319" s="123">
        <f t="shared" si="429"/>
        <v>-0.17492432690775847</v>
      </c>
    </row>
    <row r="320" spans="1:20" ht="13.15" customHeight="1">
      <c r="A320" s="281" t="s">
        <v>274</v>
      </c>
      <c r="B320" s="279" t="s">
        <v>275</v>
      </c>
      <c r="C320" s="120">
        <v>191444</v>
      </c>
      <c r="D320" s="339">
        <f>'KOTIS-from World'!C184</f>
        <v>210038</v>
      </c>
      <c r="E320" s="339">
        <f>'KOTIS-from World'!D184</f>
        <v>244001</v>
      </c>
      <c r="F320" s="339">
        <f>'KOTIS-from World'!E184</f>
        <v>259255</v>
      </c>
      <c r="G320" s="339">
        <f>'KOTIS-from World'!F184</f>
        <v>330017</v>
      </c>
      <c r="H320" s="339">
        <f>'KOTIS-from World'!G184</f>
        <v>559809</v>
      </c>
      <c r="I320" s="339">
        <f>'KOTIS-from World'!H184</f>
        <v>182414</v>
      </c>
      <c r="J320" s="121">
        <f>'KOTIS-from World'!I184</f>
        <v>196471</v>
      </c>
      <c r="K320" s="122">
        <f t="shared" si="428"/>
        <v>7.7060971197386169E-2</v>
      </c>
      <c r="L320" s="120">
        <v>21804</v>
      </c>
      <c r="M320" s="339">
        <f>'KOTIS-from the U.S.'!C184</f>
        <v>24759</v>
      </c>
      <c r="N320" s="339">
        <f>'KOTIS-from the U.S.'!D184</f>
        <v>30399</v>
      </c>
      <c r="O320" s="339">
        <f>'KOTIS-from the U.S.'!E184</f>
        <v>33934</v>
      </c>
      <c r="P320" s="339">
        <f>'KOTIS-from the U.S.'!F184</f>
        <v>56025</v>
      </c>
      <c r="Q320" s="339">
        <f>'KOTIS-from the U.S.'!G184</f>
        <v>90666</v>
      </c>
      <c r="R320" s="339">
        <f>'KOTIS-from the U.S.'!H184</f>
        <v>32138</v>
      </c>
      <c r="S320" s="121">
        <f>'KOTIS-from the U.S.'!I184</f>
        <v>38212</v>
      </c>
      <c r="T320" s="123">
        <f t="shared" si="429"/>
        <v>0.18899744850332939</v>
      </c>
    </row>
    <row r="321" spans="1:20" ht="13.15" customHeight="1">
      <c r="A321" s="281" t="s">
        <v>276</v>
      </c>
      <c r="B321" s="279" t="s">
        <v>277</v>
      </c>
      <c r="C321" s="120">
        <v>1958</v>
      </c>
      <c r="D321" s="339">
        <f>'KOTIS-from World'!C185</f>
        <v>2651</v>
      </c>
      <c r="E321" s="339">
        <f>'KOTIS-from World'!D185</f>
        <v>2958</v>
      </c>
      <c r="F321" s="339">
        <f>'KOTIS-from World'!E185</f>
        <v>3115</v>
      </c>
      <c r="G321" s="339">
        <f>'KOTIS-from World'!F185</f>
        <v>3583</v>
      </c>
      <c r="H321" s="339">
        <f>'KOTIS-from World'!G185</f>
        <v>4227</v>
      </c>
      <c r="I321" s="339">
        <f>'KOTIS-from World'!H185</f>
        <v>1610</v>
      </c>
      <c r="J321" s="121">
        <f>'KOTIS-from World'!I185</f>
        <v>1449</v>
      </c>
      <c r="K321" s="122">
        <f t="shared" si="428"/>
        <v>-0.1</v>
      </c>
      <c r="L321" s="120">
        <v>944</v>
      </c>
      <c r="M321" s="339">
        <f>'KOTIS-from the U.S.'!C185</f>
        <v>1086</v>
      </c>
      <c r="N321" s="339">
        <f>'KOTIS-from the U.S.'!D185</f>
        <v>710</v>
      </c>
      <c r="O321" s="339">
        <f>'KOTIS-from the U.S.'!E185</f>
        <v>1117</v>
      </c>
      <c r="P321" s="339">
        <f>'KOTIS-from the U.S.'!F185</f>
        <v>833</v>
      </c>
      <c r="Q321" s="339">
        <f>'KOTIS-from the U.S.'!G185</f>
        <v>798</v>
      </c>
      <c r="R321" s="339">
        <f>'KOTIS-from the U.S.'!H185</f>
        <v>451</v>
      </c>
      <c r="S321" s="121">
        <f>'KOTIS-from the U.S.'!I185</f>
        <v>301</v>
      </c>
      <c r="T321" s="123">
        <f t="shared" si="429"/>
        <v>-0.33259423503325941</v>
      </c>
    </row>
    <row r="322" spans="1:20" ht="13.15" customHeight="1">
      <c r="A322" s="281" t="s">
        <v>278</v>
      </c>
      <c r="B322" s="279" t="s">
        <v>279</v>
      </c>
      <c r="C322" s="120">
        <v>22971</v>
      </c>
      <c r="D322" s="339">
        <f>'KOTIS-from World'!C186</f>
        <v>27142</v>
      </c>
      <c r="E322" s="339">
        <f>'KOTIS-from World'!D186</f>
        <v>34005</v>
      </c>
      <c r="F322" s="339">
        <f>'KOTIS-from World'!E186</f>
        <v>29160</v>
      </c>
      <c r="G322" s="339">
        <f>'KOTIS-from World'!F186</f>
        <v>33191</v>
      </c>
      <c r="H322" s="339">
        <f>'KOTIS-from World'!G186</f>
        <v>49065</v>
      </c>
      <c r="I322" s="339">
        <f>'KOTIS-from World'!H186</f>
        <v>13838</v>
      </c>
      <c r="J322" s="121">
        <f>'KOTIS-from World'!I186</f>
        <v>17960</v>
      </c>
      <c r="K322" s="122">
        <f t="shared" si="428"/>
        <v>0.29787541552247432</v>
      </c>
      <c r="L322" s="120">
        <v>2171</v>
      </c>
      <c r="M322" s="339">
        <f>'KOTIS-from the U.S.'!C186</f>
        <v>2465</v>
      </c>
      <c r="N322" s="339">
        <f>'KOTIS-from the U.S.'!D186</f>
        <v>2664</v>
      </c>
      <c r="O322" s="339">
        <f>'KOTIS-from the U.S.'!E186</f>
        <v>1746</v>
      </c>
      <c r="P322" s="339">
        <f>'KOTIS-from the U.S.'!F186</f>
        <v>1580</v>
      </c>
      <c r="Q322" s="339">
        <f>'KOTIS-from the U.S.'!G186</f>
        <v>1842</v>
      </c>
      <c r="R322" s="339">
        <f>'KOTIS-from the U.S.'!H186</f>
        <v>564</v>
      </c>
      <c r="S322" s="121">
        <f>'KOTIS-from the U.S.'!I186</f>
        <v>1094</v>
      </c>
      <c r="T322" s="123">
        <f t="shared" si="429"/>
        <v>0.93971631205673756</v>
      </c>
    </row>
    <row r="323" spans="1:20" ht="13.15" customHeight="1">
      <c r="A323" s="281" t="s">
        <v>280</v>
      </c>
      <c r="B323" s="279" t="s">
        <v>281</v>
      </c>
      <c r="C323" s="120">
        <v>189561</v>
      </c>
      <c r="D323" s="339">
        <f>'KOTIS-from World'!C187</f>
        <v>213329</v>
      </c>
      <c r="E323" s="339">
        <f>'KOTIS-from World'!D187</f>
        <v>239325</v>
      </c>
      <c r="F323" s="339">
        <f>'KOTIS-from World'!E187</f>
        <v>242704</v>
      </c>
      <c r="G323" s="339">
        <f>'KOTIS-from World'!F187</f>
        <v>331913</v>
      </c>
      <c r="H323" s="339">
        <f>'KOTIS-from World'!G187</f>
        <v>311465</v>
      </c>
      <c r="I323" s="339">
        <f>'KOTIS-from World'!H187</f>
        <v>98946</v>
      </c>
      <c r="J323" s="121">
        <f>'KOTIS-from World'!I187</f>
        <v>136947</v>
      </c>
      <c r="K323" s="122">
        <f t="shared" si="428"/>
        <v>0.38405797101449274</v>
      </c>
      <c r="L323" s="120">
        <v>55374</v>
      </c>
      <c r="M323" s="339">
        <f>'KOTIS-from the U.S.'!C187</f>
        <v>81662</v>
      </c>
      <c r="N323" s="339">
        <f>'KOTIS-from the U.S.'!D187</f>
        <v>118360</v>
      </c>
      <c r="O323" s="339">
        <f>'KOTIS-from the U.S.'!E187</f>
        <v>118218</v>
      </c>
      <c r="P323" s="339">
        <f>'KOTIS-from the U.S.'!F187</f>
        <v>147712</v>
      </c>
      <c r="Q323" s="339">
        <f>'KOTIS-from the U.S.'!G187</f>
        <v>186619</v>
      </c>
      <c r="R323" s="339">
        <f>'KOTIS-from the U.S.'!H187</f>
        <v>53791</v>
      </c>
      <c r="S323" s="121">
        <f>'KOTIS-from the U.S.'!I187</f>
        <v>88351</v>
      </c>
      <c r="T323" s="123">
        <f t="shared" si="429"/>
        <v>0.6424866613373984</v>
      </c>
    </row>
    <row r="324" spans="1:20" ht="13.15" customHeight="1">
      <c r="A324" s="281" t="s">
        <v>282</v>
      </c>
      <c r="B324" s="279" t="s">
        <v>283</v>
      </c>
      <c r="C324" s="120">
        <v>218268</v>
      </c>
      <c r="D324" s="339">
        <f>'KOTIS-from World'!C188</f>
        <v>205352</v>
      </c>
      <c r="E324" s="339">
        <f>'KOTIS-from World'!D188</f>
        <v>215388</v>
      </c>
      <c r="F324" s="339">
        <f>'KOTIS-from World'!E188</f>
        <v>215507</v>
      </c>
      <c r="G324" s="339">
        <f>'KOTIS-from World'!F188</f>
        <v>185892</v>
      </c>
      <c r="H324" s="339">
        <f>'KOTIS-from World'!G188</f>
        <v>238801</v>
      </c>
      <c r="I324" s="339">
        <f>'KOTIS-from World'!H188</f>
        <v>68040</v>
      </c>
      <c r="J324" s="121">
        <f>'KOTIS-from World'!I188</f>
        <v>101731</v>
      </c>
      <c r="K324" s="122">
        <f t="shared" si="428"/>
        <v>0.49516460905349796</v>
      </c>
      <c r="L324" s="120">
        <v>8341</v>
      </c>
      <c r="M324" s="339">
        <f>'KOTIS-from the U.S.'!C188</f>
        <v>9369</v>
      </c>
      <c r="N324" s="339">
        <f>'KOTIS-from the U.S.'!D188</f>
        <v>11902</v>
      </c>
      <c r="O324" s="339">
        <f>'KOTIS-from the U.S.'!E188</f>
        <v>13352</v>
      </c>
      <c r="P324" s="339">
        <f>'KOTIS-from the U.S.'!F188</f>
        <v>9222</v>
      </c>
      <c r="Q324" s="339">
        <f>'KOTIS-from the U.S.'!G188</f>
        <v>13511</v>
      </c>
      <c r="R324" s="339">
        <f>'KOTIS-from the U.S.'!H188</f>
        <v>3513</v>
      </c>
      <c r="S324" s="121">
        <f>'KOTIS-from the U.S.'!I188</f>
        <v>7585</v>
      </c>
      <c r="T324" s="123">
        <f t="shared" si="429"/>
        <v>1.1591232564759464</v>
      </c>
    </row>
    <row r="325" spans="1:20" ht="13.15" customHeight="1">
      <c r="A325" s="281" t="s">
        <v>284</v>
      </c>
      <c r="B325" s="279" t="s">
        <v>285</v>
      </c>
      <c r="C325" s="120">
        <v>6060</v>
      </c>
      <c r="D325" s="339">
        <f>'KOTIS-from World'!C189</f>
        <v>7000</v>
      </c>
      <c r="E325" s="339">
        <f>'KOTIS-from World'!D189</f>
        <v>7380</v>
      </c>
      <c r="F325" s="339">
        <f>'KOTIS-from World'!E189</f>
        <v>8863</v>
      </c>
      <c r="G325" s="339">
        <f>'KOTIS-from World'!F189</f>
        <v>13295</v>
      </c>
      <c r="H325" s="339">
        <f>'KOTIS-from World'!G189</f>
        <v>18922</v>
      </c>
      <c r="I325" s="339">
        <f>'KOTIS-from World'!H189</f>
        <v>6210</v>
      </c>
      <c r="J325" s="121">
        <f>'KOTIS-from World'!I189</f>
        <v>5820</v>
      </c>
      <c r="K325" s="122">
        <f t="shared" si="428"/>
        <v>-6.280193236714976E-2</v>
      </c>
      <c r="L325" s="120">
        <v>891</v>
      </c>
      <c r="M325" s="339">
        <f>'KOTIS-from the U.S.'!C189</f>
        <v>1021</v>
      </c>
      <c r="N325" s="339">
        <f>'KOTIS-from the U.S.'!D189</f>
        <v>1108</v>
      </c>
      <c r="O325" s="339">
        <f>'KOTIS-from the U.S.'!E189</f>
        <v>1797</v>
      </c>
      <c r="P325" s="339">
        <f>'KOTIS-from the U.S.'!F189</f>
        <v>3534</v>
      </c>
      <c r="Q325" s="339">
        <f>'KOTIS-from the U.S.'!G189</f>
        <v>3917</v>
      </c>
      <c r="R325" s="339">
        <f>'KOTIS-from the U.S.'!H189</f>
        <v>1366</v>
      </c>
      <c r="S325" s="121">
        <f>'KOTIS-from the U.S.'!I189</f>
        <v>1424</v>
      </c>
      <c r="T325" s="123">
        <f t="shared" si="429"/>
        <v>4.24597364568082E-2</v>
      </c>
    </row>
    <row r="326" spans="1:20" s="48" customFormat="1" ht="13.15" customHeight="1">
      <c r="A326" s="271"/>
      <c r="B326" s="272" t="s">
        <v>286</v>
      </c>
      <c r="C326" s="437">
        <f t="shared" ref="C326:H326" si="430">SUM(C317:C325)</f>
        <v>950060</v>
      </c>
      <c r="D326" s="437">
        <f t="shared" si="430"/>
        <v>1068069</v>
      </c>
      <c r="E326" s="437">
        <f t="shared" si="430"/>
        <v>1215792</v>
      </c>
      <c r="F326" s="437">
        <f t="shared" si="430"/>
        <v>1218674</v>
      </c>
      <c r="G326" s="437">
        <f t="shared" si="430"/>
        <v>1280675</v>
      </c>
      <c r="H326" s="437">
        <f t="shared" si="430"/>
        <v>1577893</v>
      </c>
      <c r="I326" s="124">
        <f t="shared" ref="I326:J326" si="431">SUM(I317:I325)</f>
        <v>487399</v>
      </c>
      <c r="J326" s="124">
        <f t="shared" si="431"/>
        <v>589392</v>
      </c>
      <c r="K326" s="125">
        <f>(J326-I326)/I326</f>
        <v>0.20925976458712472</v>
      </c>
      <c r="L326" s="437">
        <f t="shared" ref="L326:Q326" si="432">SUM(L317:L325)</f>
        <v>120407</v>
      </c>
      <c r="M326" s="437">
        <f t="shared" si="432"/>
        <v>156564</v>
      </c>
      <c r="N326" s="437">
        <f t="shared" si="432"/>
        <v>223905</v>
      </c>
      <c r="O326" s="437">
        <f t="shared" si="432"/>
        <v>225312</v>
      </c>
      <c r="P326" s="437">
        <f t="shared" si="432"/>
        <v>273339</v>
      </c>
      <c r="Q326" s="437">
        <f t="shared" si="432"/>
        <v>338853</v>
      </c>
      <c r="R326" s="124">
        <f t="shared" ref="R326:S326" si="433">SUM(R317:R325)</f>
        <v>105287</v>
      </c>
      <c r="S326" s="124">
        <f t="shared" si="433"/>
        <v>148567</v>
      </c>
      <c r="T326" s="126">
        <f>(S326-R326)/R326</f>
        <v>0.41106689334865654</v>
      </c>
    </row>
    <row r="327" spans="1:20" s="48" customFormat="1" ht="13.15" customHeight="1">
      <c r="A327" s="269"/>
      <c r="B327" s="273" t="s">
        <v>498</v>
      </c>
      <c r="C327" s="475"/>
      <c r="D327" s="475">
        <f>(D326-C326)/C326</f>
        <v>0.1242121550217881</v>
      </c>
      <c r="E327" s="475">
        <f t="shared" ref="E327:H327" si="434">(E326-D326)/D326</f>
        <v>0.13830848007010782</v>
      </c>
      <c r="F327" s="475">
        <f t="shared" si="434"/>
        <v>2.3704712648216142E-3</v>
      </c>
      <c r="G327" s="475">
        <f t="shared" si="434"/>
        <v>5.0875787946571438E-2</v>
      </c>
      <c r="H327" s="475">
        <f t="shared" si="434"/>
        <v>0.23207917699650574</v>
      </c>
      <c r="I327" s="128"/>
      <c r="J327" s="128"/>
      <c r="K327" s="129"/>
      <c r="L327" s="407"/>
      <c r="M327" s="407">
        <f t="shared" ref="M327" si="435">IF(L326&gt;0,(M326-L326)/L326,"n/a")</f>
        <v>0.30028985025787536</v>
      </c>
      <c r="N327" s="407">
        <f t="shared" ref="N327" si="436">IF(M326&gt;0,(N326-M326)/M326,"n/a")</f>
        <v>0.4301180347972714</v>
      </c>
      <c r="O327" s="407">
        <f t="shared" ref="O327" si="437">IF(N326&gt;0,(O326-N326)/N326,"n/a")</f>
        <v>6.283915053259195E-3</v>
      </c>
      <c r="P327" s="407">
        <f t="shared" ref="P327" si="438">IF(O326&gt;0,(P326-O326)/O326,"n/a")</f>
        <v>0.2131577545803153</v>
      </c>
      <c r="Q327" s="407">
        <f t="shared" ref="Q327" si="439">IF(P326&gt;0,(Q326-P326)/P326,"n/a")</f>
        <v>0.23968039686982098</v>
      </c>
      <c r="R327" s="131"/>
      <c r="S327" s="132"/>
      <c r="T327" s="133"/>
    </row>
    <row r="328" spans="1:20" s="47" customFormat="1" ht="13.15" customHeight="1">
      <c r="A328" s="274"/>
      <c r="B328" s="275" t="s">
        <v>499</v>
      </c>
      <c r="C328" s="134"/>
      <c r="D328" s="135"/>
      <c r="E328" s="135"/>
      <c r="F328" s="135"/>
      <c r="G328" s="135"/>
      <c r="H328" s="135"/>
      <c r="I328" s="136"/>
      <c r="J328" s="136"/>
      <c r="K328" s="137"/>
      <c r="L328" s="477">
        <f>L326/C326</f>
        <v>0.12673620613434941</v>
      </c>
      <c r="M328" s="477">
        <f t="shared" ref="M328" si="440">M326/D326</f>
        <v>0.14658603517188495</v>
      </c>
      <c r="N328" s="477">
        <f t="shared" ref="N328" si="441">N326/E326</f>
        <v>0.18416390303604563</v>
      </c>
      <c r="O328" s="477">
        <f t="shared" ref="O328" si="442">O326/F326</f>
        <v>0.18488291372426097</v>
      </c>
      <c r="P328" s="477">
        <f t="shared" ref="P328" si="443">P326/G326</f>
        <v>0.21343354090616276</v>
      </c>
      <c r="Q328" s="477">
        <f t="shared" ref="Q328" si="444">Q326/H326</f>
        <v>0.21475030309406279</v>
      </c>
      <c r="R328" s="139">
        <f t="shared" ref="R328" si="445">R326/I326</f>
        <v>0.2160180878499956</v>
      </c>
      <c r="S328" s="139">
        <f t="shared" ref="S328" si="446">S326/J326</f>
        <v>0.25206823302657655</v>
      </c>
      <c r="T328" s="137"/>
    </row>
    <row r="329" spans="1:20" ht="13.15" customHeight="1">
      <c r="A329" s="278"/>
      <c r="B329" s="279"/>
      <c r="C329" s="144"/>
      <c r="D329" s="144"/>
      <c r="E329" s="144"/>
      <c r="F329" s="144"/>
      <c r="G329" s="144"/>
      <c r="H329" s="144"/>
      <c r="I329" s="147"/>
      <c r="J329" s="147"/>
      <c r="K329" s="145"/>
      <c r="L329" s="144"/>
      <c r="M329" s="144"/>
      <c r="N329" s="144"/>
      <c r="O329" s="144"/>
      <c r="P329" s="144"/>
      <c r="Q329" s="144"/>
      <c r="R329" s="147"/>
      <c r="S329" s="147"/>
      <c r="T329" s="146"/>
    </row>
    <row r="330" spans="1:20" ht="13.15" customHeight="1">
      <c r="A330" s="278" t="s">
        <v>287</v>
      </c>
      <c r="B330" s="279"/>
      <c r="C330" s="144"/>
      <c r="D330" s="144"/>
      <c r="E330" s="144"/>
      <c r="F330" s="144"/>
      <c r="G330" s="144"/>
      <c r="H330" s="144"/>
      <c r="I330" s="147"/>
      <c r="J330" s="147"/>
      <c r="K330" s="145"/>
      <c r="L330" s="144"/>
      <c r="M330" s="144"/>
      <c r="N330" s="144"/>
      <c r="O330" s="144"/>
      <c r="P330" s="144"/>
      <c r="Q330" s="144"/>
      <c r="R330" s="147"/>
      <c r="S330" s="147"/>
      <c r="T330" s="146"/>
    </row>
    <row r="331" spans="1:20" ht="13.15" customHeight="1">
      <c r="A331" s="281" t="s">
        <v>288</v>
      </c>
      <c r="B331" s="279" t="s">
        <v>289</v>
      </c>
      <c r="C331" s="120">
        <v>89632</v>
      </c>
      <c r="D331" s="339">
        <f>'KOTIS-from World'!C190</f>
        <v>86719</v>
      </c>
      <c r="E331" s="339">
        <f>'KOTIS-from World'!D190</f>
        <v>90630</v>
      </c>
      <c r="F331" s="339">
        <f>'KOTIS-from World'!E190</f>
        <v>87407</v>
      </c>
      <c r="G331" s="339">
        <f>'KOTIS-from World'!F190</f>
        <v>91085</v>
      </c>
      <c r="H331" s="339">
        <f>'KOTIS-from World'!G190</f>
        <v>124641</v>
      </c>
      <c r="I331" s="339">
        <f>'KOTIS-from World'!H190</f>
        <v>36385</v>
      </c>
      <c r="J331" s="121">
        <f>'KOTIS-from World'!I190</f>
        <v>36174</v>
      </c>
      <c r="K331" s="122">
        <f t="shared" ref="K331:K339" si="447">IF(I331&gt;0, (J331-I331)/I331, "n/a ")</f>
        <v>-5.7990930328432047E-3</v>
      </c>
      <c r="L331" s="120">
        <v>9864</v>
      </c>
      <c r="M331" s="339">
        <f>'KOTIS-from the U.S.'!C190</f>
        <v>6430</v>
      </c>
      <c r="N331" s="339">
        <f>'KOTIS-from the U.S.'!D190</f>
        <v>8475</v>
      </c>
      <c r="O331" s="339">
        <f>'KOTIS-from the U.S.'!E190</f>
        <v>6389</v>
      </c>
      <c r="P331" s="339">
        <f>'KOTIS-from the U.S.'!F190</f>
        <v>7391</v>
      </c>
      <c r="Q331" s="339">
        <f>'KOTIS-from the U.S.'!G190</f>
        <v>10682</v>
      </c>
      <c r="R331" s="339">
        <f>'KOTIS-from the U.S.'!H190</f>
        <v>3165</v>
      </c>
      <c r="S331" s="121">
        <f>'KOTIS-from the U.S.'!I190</f>
        <v>2384</v>
      </c>
      <c r="T331" s="123">
        <f t="shared" ref="T331:T339" si="448">IF(R331&gt;0, (S331-R331)/R331, "n/a ")</f>
        <v>-0.2467614533965245</v>
      </c>
    </row>
    <row r="332" spans="1:20" ht="13.15" customHeight="1">
      <c r="A332" s="281" t="s">
        <v>290</v>
      </c>
      <c r="B332" s="279" t="s">
        <v>291</v>
      </c>
      <c r="C332" s="120">
        <v>25613</v>
      </c>
      <c r="D332" s="339">
        <f>'KOTIS-from World'!C191</f>
        <v>20918</v>
      </c>
      <c r="E332" s="339">
        <f>'KOTIS-from World'!D191</f>
        <v>17656</v>
      </c>
      <c r="F332" s="339">
        <f>'KOTIS-from World'!E191</f>
        <v>15155</v>
      </c>
      <c r="G332" s="339">
        <f>'KOTIS-from World'!F191</f>
        <v>19750</v>
      </c>
      <c r="H332" s="339">
        <f>'KOTIS-from World'!G191</f>
        <v>28235</v>
      </c>
      <c r="I332" s="339">
        <f>'KOTIS-from World'!H191</f>
        <v>11904</v>
      </c>
      <c r="J332" s="121">
        <f>'KOTIS-from World'!I191</f>
        <v>13223</v>
      </c>
      <c r="K332" s="122">
        <f t="shared" si="447"/>
        <v>0.11080309139784947</v>
      </c>
      <c r="L332" s="120">
        <v>186</v>
      </c>
      <c r="M332" s="339">
        <f>'KOTIS-from the U.S.'!C191</f>
        <v>12</v>
      </c>
      <c r="N332" s="339">
        <f>'KOTIS-from the U.S.'!D191</f>
        <v>164</v>
      </c>
      <c r="O332" s="339">
        <f>'KOTIS-from the U.S.'!E191</f>
        <v>5</v>
      </c>
      <c r="P332" s="339">
        <f>'KOTIS-from the U.S.'!F191</f>
        <v>131</v>
      </c>
      <c r="Q332" s="339">
        <f>'KOTIS-from the U.S.'!G191</f>
        <v>179</v>
      </c>
      <c r="R332" s="339">
        <f>'KOTIS-from the U.S.'!H191</f>
        <v>58</v>
      </c>
      <c r="S332" s="121">
        <f>'KOTIS-from the U.S.'!I191</f>
        <v>40</v>
      </c>
      <c r="T332" s="123">
        <f t="shared" si="448"/>
        <v>-0.31034482758620691</v>
      </c>
    </row>
    <row r="333" spans="1:20" ht="13.15" customHeight="1">
      <c r="A333" s="281" t="s">
        <v>292</v>
      </c>
      <c r="B333" s="279" t="s">
        <v>293</v>
      </c>
      <c r="C333" s="120">
        <v>324449</v>
      </c>
      <c r="D333" s="339">
        <f>'KOTIS-from World'!C192</f>
        <v>333803</v>
      </c>
      <c r="E333" s="339">
        <f>'KOTIS-from World'!D192</f>
        <v>440028</v>
      </c>
      <c r="F333" s="339">
        <f>'KOTIS-from World'!E192</f>
        <v>465053</v>
      </c>
      <c r="G333" s="339">
        <f>'KOTIS-from World'!F192</f>
        <v>493722</v>
      </c>
      <c r="H333" s="339">
        <f>'KOTIS-from World'!G192</f>
        <v>575166</v>
      </c>
      <c r="I333" s="339">
        <f>'KOTIS-from World'!H192</f>
        <v>185674</v>
      </c>
      <c r="J333" s="121">
        <f>'KOTIS-from World'!I192</f>
        <v>256579</v>
      </c>
      <c r="K333" s="122">
        <f t="shared" si="447"/>
        <v>0.38187899221215676</v>
      </c>
      <c r="L333" s="120">
        <v>188874</v>
      </c>
      <c r="M333" s="339">
        <f>'KOTIS-from the U.S.'!C192</f>
        <v>182294</v>
      </c>
      <c r="N333" s="339">
        <f>'KOTIS-from the U.S.'!D192</f>
        <v>246024</v>
      </c>
      <c r="O333" s="339">
        <f>'KOTIS-from the U.S.'!E192</f>
        <v>251468</v>
      </c>
      <c r="P333" s="339">
        <f>'KOTIS-from the U.S.'!F192</f>
        <v>253388</v>
      </c>
      <c r="Q333" s="339">
        <f>'KOTIS-from the U.S.'!G192</f>
        <v>313963</v>
      </c>
      <c r="R333" s="339">
        <f>'KOTIS-from the U.S.'!H192</f>
        <v>101187</v>
      </c>
      <c r="S333" s="121">
        <f>'KOTIS-from the U.S.'!I192</f>
        <v>139062</v>
      </c>
      <c r="T333" s="123">
        <f t="shared" si="448"/>
        <v>0.3743069761925939</v>
      </c>
    </row>
    <row r="334" spans="1:20" ht="13.15" customHeight="1">
      <c r="A334" s="281" t="s">
        <v>294</v>
      </c>
      <c r="B334" s="279" t="s">
        <v>295</v>
      </c>
      <c r="C334" s="120">
        <v>780876</v>
      </c>
      <c r="D334" s="339">
        <f>'KOTIS-from World'!C193</f>
        <v>650989</v>
      </c>
      <c r="E334" s="339">
        <f>'KOTIS-from World'!D193</f>
        <v>769301</v>
      </c>
      <c r="F334" s="339">
        <f>'KOTIS-from World'!E193</f>
        <v>738081</v>
      </c>
      <c r="G334" s="339">
        <f>'KOTIS-from World'!F193</f>
        <v>692705</v>
      </c>
      <c r="H334" s="339">
        <f>'KOTIS-from World'!G193</f>
        <v>815610</v>
      </c>
      <c r="I334" s="339">
        <f>'KOTIS-from World'!H193</f>
        <v>219957</v>
      </c>
      <c r="J334" s="121">
        <f>'KOTIS-from World'!I193</f>
        <v>263372</v>
      </c>
      <c r="K334" s="122">
        <f t="shared" si="447"/>
        <v>0.19737948780898085</v>
      </c>
      <c r="L334" s="120">
        <v>5678</v>
      </c>
      <c r="M334" s="339">
        <f>'KOTIS-from the U.S.'!C193</f>
        <v>2242</v>
      </c>
      <c r="N334" s="339">
        <f>'KOTIS-from the U.S.'!D193</f>
        <v>7160</v>
      </c>
      <c r="O334" s="339">
        <f>'KOTIS-from the U.S.'!E193</f>
        <v>23767</v>
      </c>
      <c r="P334" s="339">
        <f>'KOTIS-from the U.S.'!F193</f>
        <v>9515</v>
      </c>
      <c r="Q334" s="339">
        <f>'KOTIS-from the U.S.'!G193</f>
        <v>9317</v>
      </c>
      <c r="R334" s="339">
        <f>'KOTIS-from the U.S.'!H193</f>
        <v>2404</v>
      </c>
      <c r="S334" s="121">
        <f>'KOTIS-from the U.S.'!I193</f>
        <v>2823</v>
      </c>
      <c r="T334" s="123">
        <f t="shared" si="448"/>
        <v>0.17429284525790351</v>
      </c>
    </row>
    <row r="335" spans="1:20" ht="13.15" customHeight="1">
      <c r="A335" s="281" t="s">
        <v>296</v>
      </c>
      <c r="B335" s="279" t="s">
        <v>301</v>
      </c>
      <c r="C335" s="120">
        <v>0</v>
      </c>
      <c r="D335" s="339">
        <f>'KOTIS-from World'!C194</f>
        <v>0</v>
      </c>
      <c r="E335" s="339">
        <f>'KOTIS-from World'!D194</f>
        <v>1</v>
      </c>
      <c r="F335" s="339">
        <f>'KOTIS-from World'!E194</f>
        <v>8</v>
      </c>
      <c r="G335" s="339">
        <f>'KOTIS-from World'!F194</f>
        <v>354</v>
      </c>
      <c r="H335" s="339">
        <f>'KOTIS-from World'!G194</f>
        <v>432</v>
      </c>
      <c r="I335" s="339">
        <f>'KOTIS-from World'!H194</f>
        <v>101</v>
      </c>
      <c r="J335" s="121">
        <f>'KOTIS-from World'!I194</f>
        <v>183</v>
      </c>
      <c r="K335" s="122">
        <f t="shared" si="447"/>
        <v>0.81188118811881194</v>
      </c>
      <c r="L335" s="120">
        <v>0</v>
      </c>
      <c r="M335" s="339">
        <f>'KOTIS-from the U.S.'!C194</f>
        <v>0</v>
      </c>
      <c r="N335" s="339">
        <f>'KOTIS-from the U.S.'!D194</f>
        <v>0</v>
      </c>
      <c r="O335" s="339">
        <f>'KOTIS-from the U.S.'!E194</f>
        <v>0</v>
      </c>
      <c r="P335" s="339">
        <f>'KOTIS-from the U.S.'!F194</f>
        <v>0</v>
      </c>
      <c r="Q335" s="339">
        <f>'KOTIS-from the U.S.'!G194</f>
        <v>0</v>
      </c>
      <c r="R335" s="339">
        <f>'KOTIS-from the U.S.'!H194</f>
        <v>0</v>
      </c>
      <c r="S335" s="121">
        <v>0</v>
      </c>
      <c r="T335" s="123" t="str">
        <f t="shared" si="448"/>
        <v xml:space="preserve">n/a </v>
      </c>
    </row>
    <row r="336" spans="1:20" ht="13.15" customHeight="1">
      <c r="A336" s="281" t="s">
        <v>302</v>
      </c>
      <c r="B336" s="279" t="s">
        <v>303</v>
      </c>
      <c r="C336" s="120">
        <v>266402</v>
      </c>
      <c r="D336" s="339">
        <f>'KOTIS-from World'!C195</f>
        <v>218091</v>
      </c>
      <c r="E336" s="339">
        <f>'KOTIS-from World'!D195</f>
        <v>311975</v>
      </c>
      <c r="F336" s="339">
        <f>'KOTIS-from World'!E195</f>
        <v>303840</v>
      </c>
      <c r="G336" s="339">
        <f>'KOTIS-from World'!F195</f>
        <v>298937</v>
      </c>
      <c r="H336" s="339">
        <f>'KOTIS-from World'!G195</f>
        <v>421521</v>
      </c>
      <c r="I336" s="339">
        <f>'KOTIS-from World'!H195</f>
        <v>129219</v>
      </c>
      <c r="J336" s="121">
        <f>'KOTIS-from World'!I195</f>
        <v>168605</v>
      </c>
      <c r="K336" s="122">
        <f t="shared" si="447"/>
        <v>0.30480037765344103</v>
      </c>
      <c r="L336" s="120">
        <v>1574</v>
      </c>
      <c r="M336" s="339">
        <f>'KOTIS-from the U.S.'!C195</f>
        <v>1481</v>
      </c>
      <c r="N336" s="339">
        <f>'KOTIS-from the U.S.'!D195</f>
        <v>1174</v>
      </c>
      <c r="O336" s="339">
        <f>'KOTIS-from the U.S.'!E195</f>
        <v>3968</v>
      </c>
      <c r="P336" s="339">
        <f>'KOTIS-from the U.S.'!F195</f>
        <v>5004</v>
      </c>
      <c r="Q336" s="339">
        <f>'KOTIS-from the U.S.'!G195</f>
        <v>6454</v>
      </c>
      <c r="R336" s="339">
        <f>'KOTIS-from the U.S.'!H195</f>
        <v>1740</v>
      </c>
      <c r="S336" s="121">
        <f>'KOTIS-from the U.S.'!I195</f>
        <v>2383</v>
      </c>
      <c r="T336" s="123">
        <f t="shared" si="448"/>
        <v>0.36954022988505747</v>
      </c>
    </row>
    <row r="337" spans="1:20" ht="13.15" customHeight="1">
      <c r="A337" s="281" t="s">
        <v>304</v>
      </c>
      <c r="B337" s="279" t="s">
        <v>305</v>
      </c>
      <c r="C337" s="120">
        <v>8</v>
      </c>
      <c r="D337" s="339">
        <f>'KOTIS-from World'!C196</f>
        <v>0</v>
      </c>
      <c r="E337" s="339">
        <f>'KOTIS-from World'!D196</f>
        <v>0</v>
      </c>
      <c r="F337" s="339">
        <f>'KOTIS-from World'!E196</f>
        <v>0</v>
      </c>
      <c r="G337" s="339">
        <f>'KOTIS-from World'!F196</f>
        <v>0</v>
      </c>
      <c r="H337" s="339">
        <f>'KOTIS-from World'!G196</f>
        <v>0</v>
      </c>
      <c r="I337" s="339">
        <f>'KOTIS-from World'!H196</f>
        <v>0</v>
      </c>
      <c r="J337" s="121">
        <f>'KOTIS-from World'!I196</f>
        <v>0</v>
      </c>
      <c r="K337" s="122" t="str">
        <f t="shared" si="447"/>
        <v xml:space="preserve">n/a </v>
      </c>
      <c r="L337" s="120">
        <v>0</v>
      </c>
      <c r="M337" s="339">
        <f>'KOTIS-from the U.S.'!C196</f>
        <v>0</v>
      </c>
      <c r="N337" s="339">
        <f>'KOTIS-from the U.S.'!D196</f>
        <v>0</v>
      </c>
      <c r="O337" s="339">
        <f>'KOTIS-from the U.S.'!E196</f>
        <v>0</v>
      </c>
      <c r="P337" s="339">
        <f>'KOTIS-from the U.S.'!F196</f>
        <v>0</v>
      </c>
      <c r="Q337" s="339">
        <f>'KOTIS-from the U.S.'!G196</f>
        <v>0</v>
      </c>
      <c r="R337" s="339">
        <f>'KOTIS-from the U.S.'!H196</f>
        <v>0</v>
      </c>
      <c r="S337" s="121">
        <v>0</v>
      </c>
      <c r="T337" s="123" t="str">
        <f t="shared" si="448"/>
        <v xml:space="preserve">n/a </v>
      </c>
    </row>
    <row r="338" spans="1:20" ht="13.15" customHeight="1">
      <c r="A338" s="281" t="s">
        <v>306</v>
      </c>
      <c r="B338" s="279" t="s">
        <v>307</v>
      </c>
      <c r="C338" s="120">
        <v>35089</v>
      </c>
      <c r="D338" s="339">
        <f>'KOTIS-from World'!C197</f>
        <v>32162</v>
      </c>
      <c r="E338" s="339">
        <f>'KOTIS-from World'!D197</f>
        <v>33889</v>
      </c>
      <c r="F338" s="339">
        <f>'KOTIS-from World'!E197</f>
        <v>33121</v>
      </c>
      <c r="G338" s="339">
        <f>'KOTIS-from World'!F197</f>
        <v>33687</v>
      </c>
      <c r="H338" s="339">
        <f>'KOTIS-from World'!G197</f>
        <v>40179</v>
      </c>
      <c r="I338" s="339">
        <f>'KOTIS-from World'!H197</f>
        <v>13258</v>
      </c>
      <c r="J338" s="121">
        <f>'KOTIS-from World'!I197</f>
        <v>15712</v>
      </c>
      <c r="K338" s="122">
        <f t="shared" si="447"/>
        <v>0.18509579122039524</v>
      </c>
      <c r="L338" s="120">
        <v>1789</v>
      </c>
      <c r="M338" s="339">
        <f>'KOTIS-from the U.S.'!C197</f>
        <v>3061</v>
      </c>
      <c r="N338" s="339">
        <f>'KOTIS-from the U.S.'!D197</f>
        <v>1978</v>
      </c>
      <c r="O338" s="339">
        <f>'KOTIS-from the U.S.'!E197</f>
        <v>1285</v>
      </c>
      <c r="P338" s="339">
        <f>'KOTIS-from the U.S.'!F197</f>
        <v>1071</v>
      </c>
      <c r="Q338" s="339">
        <f>'KOTIS-from the U.S.'!G197</f>
        <v>3264</v>
      </c>
      <c r="R338" s="339">
        <f>'KOTIS-from the U.S.'!H197</f>
        <v>2068</v>
      </c>
      <c r="S338" s="121">
        <f>'KOTIS-from the U.S.'!I197</f>
        <v>2071</v>
      </c>
      <c r="T338" s="123">
        <f t="shared" si="448"/>
        <v>1.4506769825918763E-3</v>
      </c>
    </row>
    <row r="339" spans="1:20" ht="13.15" customHeight="1">
      <c r="A339" s="281" t="s">
        <v>308</v>
      </c>
      <c r="B339" s="279" t="s">
        <v>309</v>
      </c>
      <c r="C339" s="120">
        <v>423046</v>
      </c>
      <c r="D339" s="339">
        <f>'KOTIS-from World'!C198</f>
        <v>451265</v>
      </c>
      <c r="E339" s="339">
        <f>'KOTIS-from World'!D198</f>
        <v>550927</v>
      </c>
      <c r="F339" s="339">
        <f>'KOTIS-from World'!E198</f>
        <v>569324</v>
      </c>
      <c r="G339" s="339">
        <f>'KOTIS-from World'!F198</f>
        <v>635115</v>
      </c>
      <c r="H339" s="339">
        <f>'KOTIS-from World'!G198</f>
        <v>705039</v>
      </c>
      <c r="I339" s="339">
        <f>'KOTIS-from World'!H198</f>
        <v>226606</v>
      </c>
      <c r="J339" s="121">
        <f>'KOTIS-from World'!I198</f>
        <v>255568</v>
      </c>
      <c r="K339" s="122">
        <f t="shared" si="447"/>
        <v>0.12780773677660787</v>
      </c>
      <c r="L339" s="120">
        <v>119681</v>
      </c>
      <c r="M339" s="339">
        <f>'KOTIS-from the U.S.'!C198</f>
        <v>113526</v>
      </c>
      <c r="N339" s="339">
        <f>'KOTIS-from the U.S.'!D198</f>
        <v>150823</v>
      </c>
      <c r="O339" s="339">
        <f>'KOTIS-from the U.S.'!E198</f>
        <v>171852</v>
      </c>
      <c r="P339" s="339">
        <f>'KOTIS-from the U.S.'!F198</f>
        <v>203918</v>
      </c>
      <c r="Q339" s="339">
        <f>'KOTIS-from the U.S.'!G198</f>
        <v>208182</v>
      </c>
      <c r="R339" s="339">
        <f>'KOTIS-from the U.S.'!H198</f>
        <v>72659</v>
      </c>
      <c r="S339" s="121">
        <f>'KOTIS-from the U.S.'!I198</f>
        <v>68393</v>
      </c>
      <c r="T339" s="123">
        <f t="shared" si="448"/>
        <v>-5.8712616468710004E-2</v>
      </c>
    </row>
    <row r="340" spans="1:20" s="48" customFormat="1" ht="13.15" customHeight="1">
      <c r="A340" s="271"/>
      <c r="B340" s="272" t="s">
        <v>310</v>
      </c>
      <c r="C340" s="437">
        <f t="shared" ref="C340:H340" si="449">SUM(C331:C339)</f>
        <v>1945115</v>
      </c>
      <c r="D340" s="437">
        <f t="shared" si="449"/>
        <v>1793947</v>
      </c>
      <c r="E340" s="437">
        <f t="shared" si="449"/>
        <v>2214407</v>
      </c>
      <c r="F340" s="437">
        <f t="shared" si="449"/>
        <v>2211989</v>
      </c>
      <c r="G340" s="437">
        <f t="shared" si="449"/>
        <v>2265355</v>
      </c>
      <c r="H340" s="437">
        <f t="shared" si="449"/>
        <v>2710823</v>
      </c>
      <c r="I340" s="124">
        <f t="shared" ref="I340:J340" si="450">SUM(I331:I339)</f>
        <v>823104</v>
      </c>
      <c r="J340" s="124">
        <f t="shared" si="450"/>
        <v>1009416</v>
      </c>
      <c r="K340" s="125">
        <f>(J340-I340)/I340</f>
        <v>0.2263529274550968</v>
      </c>
      <c r="L340" s="437">
        <f t="shared" ref="L340:S340" si="451">SUM(L331:L339)</f>
        <v>327646</v>
      </c>
      <c r="M340" s="437">
        <f t="shared" si="451"/>
        <v>309046</v>
      </c>
      <c r="N340" s="437">
        <f t="shared" si="451"/>
        <v>415798</v>
      </c>
      <c r="O340" s="437">
        <f t="shared" si="451"/>
        <v>458734</v>
      </c>
      <c r="P340" s="437">
        <f t="shared" si="451"/>
        <v>480418</v>
      </c>
      <c r="Q340" s="437">
        <f t="shared" si="451"/>
        <v>552041</v>
      </c>
      <c r="R340" s="124">
        <f t="shared" si="451"/>
        <v>183281</v>
      </c>
      <c r="S340" s="124">
        <f t="shared" si="451"/>
        <v>217156</v>
      </c>
      <c r="T340" s="126">
        <f>(S340-R340)/R340</f>
        <v>0.18482548654797823</v>
      </c>
    </row>
    <row r="341" spans="1:20" s="48" customFormat="1" ht="13.15" customHeight="1">
      <c r="A341" s="269"/>
      <c r="B341" s="273" t="s">
        <v>498</v>
      </c>
      <c r="C341" s="475"/>
      <c r="D341" s="475">
        <f>(D340-C340)/C340</f>
        <v>-7.7716741683653667E-2</v>
      </c>
      <c r="E341" s="475">
        <f t="shared" ref="E341:H341" si="452">(E340-D340)/D340</f>
        <v>0.23437704681353463</v>
      </c>
      <c r="F341" s="475">
        <f t="shared" si="452"/>
        <v>-1.0919401898566974E-3</v>
      </c>
      <c r="G341" s="475">
        <f t="shared" si="452"/>
        <v>2.4125798093932654E-2</v>
      </c>
      <c r="H341" s="475">
        <f t="shared" si="452"/>
        <v>0.19664379313617514</v>
      </c>
      <c r="I341" s="128"/>
      <c r="J341" s="128"/>
      <c r="K341" s="129"/>
      <c r="L341" s="407"/>
      <c r="M341" s="407">
        <f t="shared" ref="M341" si="453">IF(L340&gt;0,(M340-L340)/L340,"n/a")</f>
        <v>-5.6768585607637513E-2</v>
      </c>
      <c r="N341" s="407">
        <f t="shared" ref="N341" si="454">IF(M340&gt;0,(N340-M340)/M340,"n/a")</f>
        <v>0.34542430576677907</v>
      </c>
      <c r="O341" s="407">
        <f t="shared" ref="O341" si="455">IF(N340&gt;0,(O340-N340)/N340,"n/a")</f>
        <v>0.10326167995036051</v>
      </c>
      <c r="P341" s="407">
        <f t="shared" ref="P341" si="456">IF(O340&gt;0,(P340-O340)/O340,"n/a")</f>
        <v>4.7269223558750822E-2</v>
      </c>
      <c r="Q341" s="407">
        <f t="shared" ref="Q341" si="457">IF(P340&gt;0,(Q340-P340)/P340,"n/a")</f>
        <v>0.14908475535887497</v>
      </c>
      <c r="R341" s="131"/>
      <c r="S341" s="132"/>
      <c r="T341" s="133"/>
    </row>
    <row r="342" spans="1:20" s="47" customFormat="1" ht="13.15" customHeight="1">
      <c r="A342" s="274"/>
      <c r="B342" s="275" t="s">
        <v>499</v>
      </c>
      <c r="C342" s="134"/>
      <c r="D342" s="135"/>
      <c r="E342" s="135"/>
      <c r="F342" s="135"/>
      <c r="G342" s="135"/>
      <c r="H342" s="135"/>
      <c r="I342" s="136"/>
      <c r="J342" s="136"/>
      <c r="K342" s="137"/>
      <c r="L342" s="477">
        <f>L340/C340</f>
        <v>0.16844556748572706</v>
      </c>
      <c r="M342" s="477">
        <f t="shared" ref="M342" si="458">M340/D340</f>
        <v>0.17227153310549309</v>
      </c>
      <c r="N342" s="477">
        <f t="shared" ref="N342" si="459">N340/E340</f>
        <v>0.18776945701490286</v>
      </c>
      <c r="O342" s="477">
        <f t="shared" ref="O342" si="460">O340/F340</f>
        <v>0.20738529893231838</v>
      </c>
      <c r="P342" s="477">
        <f t="shared" ref="P342" si="461">P340/G340</f>
        <v>0.21207183863014847</v>
      </c>
      <c r="Q342" s="477">
        <f t="shared" ref="Q342" si="462">Q340/H340</f>
        <v>0.20364332160380813</v>
      </c>
      <c r="R342" s="139">
        <f t="shared" ref="R342" si="463">R340/I340</f>
        <v>0.2226705252313195</v>
      </c>
      <c r="S342" s="139">
        <f t="shared" ref="S342" si="464">S340/J340</f>
        <v>0.21513033278648247</v>
      </c>
      <c r="T342" s="137"/>
    </row>
    <row r="343" spans="1:20" ht="13.15" customHeight="1">
      <c r="A343" s="278"/>
      <c r="B343" s="279"/>
      <c r="C343" s="144"/>
      <c r="D343" s="144"/>
      <c r="E343" s="144"/>
      <c r="F343" s="144"/>
      <c r="G343" s="144"/>
      <c r="H343" s="144"/>
      <c r="I343" s="147"/>
      <c r="J343" s="147"/>
      <c r="K343" s="145"/>
      <c r="L343" s="144"/>
      <c r="M343" s="144"/>
      <c r="N343" s="144"/>
      <c r="O343" s="144"/>
      <c r="P343" s="144"/>
      <c r="Q343" s="144"/>
      <c r="R343" s="147"/>
      <c r="S343" s="147"/>
      <c r="T343" s="146"/>
    </row>
    <row r="344" spans="1:20" ht="13.15" customHeight="1">
      <c r="A344" s="278" t="s">
        <v>311</v>
      </c>
      <c r="B344" s="279"/>
      <c r="C344" s="144"/>
      <c r="D344" s="144"/>
      <c r="E344" s="144"/>
      <c r="F344" s="144"/>
      <c r="G344" s="144"/>
      <c r="H344" s="144"/>
      <c r="I344" s="147"/>
      <c r="J344" s="147"/>
      <c r="K344" s="145"/>
      <c r="L344" s="144"/>
      <c r="M344" s="144"/>
      <c r="N344" s="144"/>
      <c r="O344" s="144"/>
      <c r="P344" s="144"/>
      <c r="Q344" s="144"/>
      <c r="R344" s="147"/>
      <c r="S344" s="147"/>
      <c r="T344" s="146"/>
    </row>
    <row r="345" spans="1:20" ht="13.15" customHeight="1">
      <c r="A345" s="281" t="s">
        <v>312</v>
      </c>
      <c r="B345" s="279" t="s">
        <v>313</v>
      </c>
      <c r="C345" s="120">
        <v>294093</v>
      </c>
      <c r="D345" s="339">
        <f>'KOTIS-from World'!C199</f>
        <v>282107</v>
      </c>
      <c r="E345" s="339">
        <f>'KOTIS-from World'!D199</f>
        <v>229893</v>
      </c>
      <c r="F345" s="339">
        <f>'KOTIS-from World'!E199</f>
        <v>220775</v>
      </c>
      <c r="G345" s="339">
        <f>'KOTIS-from World'!F199</f>
        <v>236083</v>
      </c>
      <c r="H345" s="339">
        <f>'KOTIS-from World'!G199</f>
        <v>193990</v>
      </c>
      <c r="I345" s="339">
        <f>'KOTIS-from World'!H199</f>
        <v>80850</v>
      </c>
      <c r="J345" s="121">
        <f>'KOTIS-from World'!I199</f>
        <v>74694</v>
      </c>
      <c r="K345" s="122">
        <f>IF(I345&gt;0, (J345-I345)/I345, "n/a ")</f>
        <v>-7.6141001855287563E-2</v>
      </c>
      <c r="L345" s="120">
        <v>28605</v>
      </c>
      <c r="M345" s="339">
        <f>'KOTIS-from the U.S.'!C199</f>
        <v>40293</v>
      </c>
      <c r="N345" s="339">
        <f>'KOTIS-from the U.S.'!D199</f>
        <v>31466</v>
      </c>
      <c r="O345" s="339">
        <f>'KOTIS-from the U.S.'!E199</f>
        <v>26007</v>
      </c>
      <c r="P345" s="339">
        <f>'KOTIS-from the U.S.'!F199</f>
        <v>30843</v>
      </c>
      <c r="Q345" s="339">
        <f>'KOTIS-from the U.S.'!G199</f>
        <v>28474</v>
      </c>
      <c r="R345" s="339">
        <f>'KOTIS-from the U.S.'!H199</f>
        <v>12796</v>
      </c>
      <c r="S345" s="121">
        <f>'KOTIS-from the U.S.'!I199</f>
        <v>11202</v>
      </c>
      <c r="T345" s="123">
        <f>IF(R345&gt;0, (S345-R345)/R345, "n/a ")</f>
        <v>-0.12457017818068146</v>
      </c>
    </row>
    <row r="346" spans="1:20" ht="13.15" customHeight="1">
      <c r="A346" s="281" t="s">
        <v>314</v>
      </c>
      <c r="B346" s="279" t="s">
        <v>315</v>
      </c>
      <c r="C346" s="120">
        <v>27976</v>
      </c>
      <c r="D346" s="339">
        <f>'KOTIS-from World'!C200</f>
        <v>56301</v>
      </c>
      <c r="E346" s="339">
        <f>'KOTIS-from World'!D200</f>
        <v>84087</v>
      </c>
      <c r="F346" s="339">
        <f>'KOTIS-from World'!E200</f>
        <v>56656</v>
      </c>
      <c r="G346" s="339">
        <f>'KOTIS-from World'!F200</f>
        <v>75907</v>
      </c>
      <c r="H346" s="339">
        <f>'KOTIS-from World'!G200</f>
        <v>63270</v>
      </c>
      <c r="I346" s="339">
        <f>'KOTIS-from World'!H200</f>
        <v>14020</v>
      </c>
      <c r="J346" s="121">
        <f>'KOTIS-from World'!I200</f>
        <v>20198</v>
      </c>
      <c r="K346" s="122">
        <f>IF(I346&gt;0, (J346-I346)/I346, "n/a ")</f>
        <v>0.4406562054208274</v>
      </c>
      <c r="L346" s="120">
        <v>110</v>
      </c>
      <c r="M346" s="339">
        <f>'KOTIS-from the U.S.'!C200</f>
        <v>61</v>
      </c>
      <c r="N346" s="339">
        <f>'KOTIS-from the U.S.'!D200</f>
        <v>94</v>
      </c>
      <c r="O346" s="339">
        <f>'KOTIS-from the U.S.'!E200</f>
        <v>82</v>
      </c>
      <c r="P346" s="339">
        <f>'KOTIS-from the U.S.'!F200</f>
        <v>96</v>
      </c>
      <c r="Q346" s="339">
        <f>'KOTIS-from the U.S.'!G200</f>
        <v>83</v>
      </c>
      <c r="R346" s="339">
        <f>'KOTIS-from the U.S.'!H200</f>
        <v>30</v>
      </c>
      <c r="S346" s="121">
        <f>'KOTIS-from the U.S.'!I200</f>
        <v>34</v>
      </c>
      <c r="T346" s="123">
        <f>IF(R346&gt;0, (S346-R346)/R346, "n/a ")</f>
        <v>0.13333333333333333</v>
      </c>
    </row>
    <row r="347" spans="1:20" ht="13.15" customHeight="1">
      <c r="A347" s="281" t="s">
        <v>316</v>
      </c>
      <c r="B347" s="279" t="s">
        <v>317</v>
      </c>
      <c r="C347" s="120">
        <v>92137</v>
      </c>
      <c r="D347" s="339">
        <f>'KOTIS-from World'!C201</f>
        <v>141045</v>
      </c>
      <c r="E347" s="339">
        <f>'KOTIS-from World'!D201</f>
        <v>275350</v>
      </c>
      <c r="F347" s="339">
        <f>'KOTIS-from World'!E201</f>
        <v>103932</v>
      </c>
      <c r="G347" s="339">
        <f>'KOTIS-from World'!F201</f>
        <v>96218</v>
      </c>
      <c r="H347" s="339">
        <f>'KOTIS-from World'!G201</f>
        <v>93163</v>
      </c>
      <c r="I347" s="339">
        <f>'KOTIS-from World'!H201</f>
        <v>28473</v>
      </c>
      <c r="J347" s="121">
        <f>'KOTIS-from World'!I201</f>
        <v>31457</v>
      </c>
      <c r="K347" s="122">
        <f>IF(I347&gt;0, (J347-I347)/I347, "n/a ")</f>
        <v>0.10480103958135778</v>
      </c>
      <c r="L347" s="120">
        <v>3710</v>
      </c>
      <c r="M347" s="339">
        <f>'KOTIS-from the U.S.'!C201</f>
        <v>2748</v>
      </c>
      <c r="N347" s="339">
        <f>'KOTIS-from the U.S.'!D201</f>
        <v>3235</v>
      </c>
      <c r="O347" s="339">
        <f>'KOTIS-from the U.S.'!E201</f>
        <v>9978</v>
      </c>
      <c r="P347" s="339">
        <f>'KOTIS-from the U.S.'!F201</f>
        <v>9487</v>
      </c>
      <c r="Q347" s="339">
        <f>'KOTIS-from the U.S.'!G201</f>
        <v>4997</v>
      </c>
      <c r="R347" s="339">
        <f>'KOTIS-from the U.S.'!H201</f>
        <v>591</v>
      </c>
      <c r="S347" s="121">
        <f>'KOTIS-from the U.S.'!I201</f>
        <v>2947</v>
      </c>
      <c r="T347" s="123">
        <f>IF(R347&gt;0, (S347-R347)/R347, "n/a ")</f>
        <v>3.9864636209813873</v>
      </c>
    </row>
    <row r="348" spans="1:20" s="48" customFormat="1" ht="13.15" customHeight="1">
      <c r="A348" s="271"/>
      <c r="B348" s="272" t="s">
        <v>318</v>
      </c>
      <c r="C348" s="437">
        <f t="shared" ref="C348:H348" si="465">SUM(C345:C347)</f>
        <v>414206</v>
      </c>
      <c r="D348" s="437">
        <f t="shared" si="465"/>
        <v>479453</v>
      </c>
      <c r="E348" s="437">
        <f t="shared" si="465"/>
        <v>589330</v>
      </c>
      <c r="F348" s="437">
        <f t="shared" si="465"/>
        <v>381363</v>
      </c>
      <c r="G348" s="437">
        <f t="shared" si="465"/>
        <v>408208</v>
      </c>
      <c r="H348" s="437">
        <f t="shared" si="465"/>
        <v>350423</v>
      </c>
      <c r="I348" s="124">
        <f t="shared" ref="I348:J348" si="466">SUM(I345:I347)</f>
        <v>123343</v>
      </c>
      <c r="J348" s="124">
        <f t="shared" si="466"/>
        <v>126349</v>
      </c>
      <c r="K348" s="125">
        <f>(J348-I348)/I348</f>
        <v>2.4371062808590679E-2</v>
      </c>
      <c r="L348" s="437">
        <f t="shared" ref="L348:Q348" si="467">SUM(L345:L347)</f>
        <v>32425</v>
      </c>
      <c r="M348" s="437">
        <f t="shared" si="467"/>
        <v>43102</v>
      </c>
      <c r="N348" s="437">
        <f t="shared" si="467"/>
        <v>34795</v>
      </c>
      <c r="O348" s="437">
        <f t="shared" si="467"/>
        <v>36067</v>
      </c>
      <c r="P348" s="437">
        <f t="shared" si="467"/>
        <v>40426</v>
      </c>
      <c r="Q348" s="437">
        <f t="shared" si="467"/>
        <v>33554</v>
      </c>
      <c r="R348" s="124">
        <f t="shared" ref="R348:S348" si="468">SUM(R345:R347)</f>
        <v>13417</v>
      </c>
      <c r="S348" s="124">
        <f t="shared" si="468"/>
        <v>14183</v>
      </c>
      <c r="T348" s="126">
        <f>(S348-R348)/R348</f>
        <v>5.7091749273309983E-2</v>
      </c>
    </row>
    <row r="349" spans="1:20" s="48" customFormat="1" ht="13.15" customHeight="1">
      <c r="A349" s="269"/>
      <c r="B349" s="273" t="s">
        <v>498</v>
      </c>
      <c r="C349" s="475"/>
      <c r="D349" s="475">
        <f>(D348-C348)/C348</f>
        <v>0.15752306823174941</v>
      </c>
      <c r="E349" s="475">
        <f t="shared" ref="E349:H349" si="469">(E348-D348)/D348</f>
        <v>0.22917157677603436</v>
      </c>
      <c r="F349" s="475">
        <f t="shared" si="469"/>
        <v>-0.35288717696367061</v>
      </c>
      <c r="G349" s="475">
        <f t="shared" si="469"/>
        <v>7.0392250952504565E-2</v>
      </c>
      <c r="H349" s="475">
        <f t="shared" si="469"/>
        <v>-0.14155773527221416</v>
      </c>
      <c r="I349" s="128"/>
      <c r="J349" s="128"/>
      <c r="K349" s="129"/>
      <c r="L349" s="407"/>
      <c r="M349" s="407">
        <f t="shared" ref="M349" si="470">IF(L348&gt;0,(M348-L348)/L348,"n/a")</f>
        <v>0.32928296067848883</v>
      </c>
      <c r="N349" s="407">
        <f t="shared" ref="N349" si="471">IF(M348&gt;0,(N348-M348)/M348,"n/a")</f>
        <v>-0.19272887569022318</v>
      </c>
      <c r="O349" s="407">
        <f t="shared" ref="O349" si="472">IF(N348&gt;0,(O348-N348)/N348,"n/a")</f>
        <v>3.6556976577094412E-2</v>
      </c>
      <c r="P349" s="407">
        <f t="shared" ref="P349" si="473">IF(O348&gt;0,(P348-O348)/O348,"n/a")</f>
        <v>0.12085840241772257</v>
      </c>
      <c r="Q349" s="407">
        <f t="shared" ref="Q349" si="474">IF(P348&gt;0,(Q348-P348)/P348,"n/a")</f>
        <v>-0.16998961064661355</v>
      </c>
      <c r="R349" s="131"/>
      <c r="S349" s="132"/>
      <c r="T349" s="133"/>
    </row>
    <row r="350" spans="1:20" s="47" customFormat="1" ht="13.15" customHeight="1">
      <c r="A350" s="274"/>
      <c r="B350" s="275" t="s">
        <v>499</v>
      </c>
      <c r="C350" s="134"/>
      <c r="D350" s="135"/>
      <c r="E350" s="135"/>
      <c r="F350" s="135"/>
      <c r="G350" s="135"/>
      <c r="H350" s="135"/>
      <c r="I350" s="136"/>
      <c r="J350" s="136"/>
      <c r="K350" s="137"/>
      <c r="L350" s="477">
        <f>L348/C348</f>
        <v>7.8282303974350931E-2</v>
      </c>
      <c r="M350" s="477">
        <f t="shared" ref="M350" si="475">M348/D348</f>
        <v>8.9898279914819593E-2</v>
      </c>
      <c r="N350" s="477">
        <f t="shared" ref="N350" si="476">N348/E348</f>
        <v>5.9041623538594677E-2</v>
      </c>
      <c r="O350" s="477">
        <f t="shared" ref="O350" si="477">O348/F348</f>
        <v>9.4573936118606164E-2</v>
      </c>
      <c r="P350" s="477">
        <f t="shared" ref="P350" si="478">P348/G348</f>
        <v>9.9032846000078389E-2</v>
      </c>
      <c r="Q350" s="477">
        <f t="shared" ref="Q350" si="479">Q348/H348</f>
        <v>9.5752847273152739E-2</v>
      </c>
      <c r="R350" s="139">
        <f t="shared" ref="R350" si="480">R348/I348</f>
        <v>0.10877796064632772</v>
      </c>
      <c r="S350" s="139">
        <f t="shared" ref="S350" si="481">S348/J348</f>
        <v>0.11225257026173535</v>
      </c>
      <c r="T350" s="137"/>
    </row>
    <row r="351" spans="1:20" ht="13.15" customHeight="1">
      <c r="A351" s="278"/>
      <c r="B351" s="279"/>
      <c r="C351" s="144"/>
      <c r="D351" s="144"/>
      <c r="E351" s="144"/>
      <c r="F351" s="144"/>
      <c r="G351" s="144"/>
      <c r="H351" s="144"/>
      <c r="I351" s="147"/>
      <c r="J351" s="147"/>
      <c r="K351" s="145"/>
      <c r="L351" s="144"/>
      <c r="M351" s="144"/>
      <c r="N351" s="144"/>
      <c r="O351" s="144"/>
      <c r="P351" s="144"/>
      <c r="Q351" s="144"/>
      <c r="R351" s="147"/>
      <c r="S351" s="147"/>
      <c r="T351" s="146"/>
    </row>
    <row r="352" spans="1:20" ht="13.15" customHeight="1">
      <c r="A352" s="278" t="s">
        <v>319</v>
      </c>
      <c r="B352" s="279"/>
      <c r="C352" s="144"/>
      <c r="D352" s="144"/>
      <c r="E352" s="144"/>
      <c r="F352" s="144"/>
      <c r="G352" s="144"/>
      <c r="H352" s="144"/>
      <c r="I352" s="147"/>
      <c r="J352" s="147"/>
      <c r="K352" s="145"/>
      <c r="L352" s="144"/>
      <c r="M352" s="144"/>
      <c r="N352" s="144"/>
      <c r="O352" s="144"/>
      <c r="P352" s="144"/>
      <c r="Q352" s="144"/>
      <c r="R352" s="147"/>
      <c r="S352" s="147"/>
      <c r="T352" s="146"/>
    </row>
    <row r="353" spans="1:20" s="48" customFormat="1" ht="13.15" customHeight="1">
      <c r="A353" s="369" t="s">
        <v>320</v>
      </c>
      <c r="B353" s="272" t="s">
        <v>321</v>
      </c>
      <c r="C353" s="476">
        <v>47260</v>
      </c>
      <c r="D353" s="437">
        <f>'KOTIS-from World'!C202</f>
        <v>53029</v>
      </c>
      <c r="E353" s="437">
        <f>'KOTIS-from World'!D202</f>
        <v>52172</v>
      </c>
      <c r="F353" s="437">
        <f>'KOTIS-from World'!E202</f>
        <v>48980</v>
      </c>
      <c r="G353" s="437">
        <f>'KOTIS-from World'!F202</f>
        <v>57892</v>
      </c>
      <c r="H353" s="437">
        <f>'KOTIS-from World'!G202</f>
        <v>62710</v>
      </c>
      <c r="I353" s="124">
        <f>'KOTIS-from World'!H202</f>
        <v>19430</v>
      </c>
      <c r="J353" s="124">
        <f>'KOTIS-from World'!I202</f>
        <v>21176</v>
      </c>
      <c r="K353" s="125">
        <f>(J353-I353)/I353</f>
        <v>8.9861039629439018E-2</v>
      </c>
      <c r="L353" s="476">
        <v>6033</v>
      </c>
      <c r="M353" s="437">
        <f>'KOTIS-from the U.S.'!C203</f>
        <v>7275</v>
      </c>
      <c r="N353" s="437">
        <f>'KOTIS-from the U.S.'!D203</f>
        <v>6750</v>
      </c>
      <c r="O353" s="437">
        <f>'KOTIS-from the U.S.'!E203</f>
        <v>7802</v>
      </c>
      <c r="P353" s="437">
        <f>'KOTIS-from the U.S.'!F203</f>
        <v>9547</v>
      </c>
      <c r="Q353" s="437">
        <f>'KOTIS-from the U.S.'!G203</f>
        <v>8704</v>
      </c>
      <c r="R353" s="124">
        <f>'KOTIS-from the U.S.'!H203</f>
        <v>2737</v>
      </c>
      <c r="S353" s="124">
        <f>'KOTIS-from the U.S.'!I203</f>
        <v>3109</v>
      </c>
      <c r="T353" s="126">
        <f>(S353-R353)/R353</f>
        <v>0.13591523565948119</v>
      </c>
    </row>
    <row r="354" spans="1:20" s="48" customFormat="1" ht="13.15" customHeight="1">
      <c r="A354" s="269"/>
      <c r="B354" s="273" t="s">
        <v>498</v>
      </c>
      <c r="C354" s="475"/>
      <c r="D354" s="475">
        <f>(D353-C353)/C353</f>
        <v>0.1220694033008887</v>
      </c>
      <c r="E354" s="475">
        <f t="shared" ref="E354:H354" si="482">(E353-D353)/D353</f>
        <v>-1.6160968526655228E-2</v>
      </c>
      <c r="F354" s="475">
        <f t="shared" si="482"/>
        <v>-6.1182243348922791E-2</v>
      </c>
      <c r="G354" s="475">
        <f t="shared" si="482"/>
        <v>0.18195181706819111</v>
      </c>
      <c r="H354" s="475">
        <f t="shared" si="482"/>
        <v>8.3223934222345058E-2</v>
      </c>
      <c r="I354" s="128"/>
      <c r="J354" s="128"/>
      <c r="K354" s="129"/>
      <c r="L354" s="130"/>
      <c r="M354" s="407">
        <f t="shared" ref="M354" si="483">IF(L353&gt;0,(M353-L353)/L353,"n/a")</f>
        <v>0.20586772749875684</v>
      </c>
      <c r="N354" s="407">
        <f t="shared" ref="N354" si="484">IF(M353&gt;0,(N353-M353)/M353,"n/a")</f>
        <v>-7.2164948453608241E-2</v>
      </c>
      <c r="O354" s="407">
        <f t="shared" ref="O354" si="485">IF(N353&gt;0,(O353-N353)/N353,"n/a")</f>
        <v>0.15585185185185185</v>
      </c>
      <c r="P354" s="407">
        <f t="shared" ref="P354" si="486">IF(O353&gt;0,(P353-O353)/O353,"n/a")</f>
        <v>0.2236605998461933</v>
      </c>
      <c r="Q354" s="407">
        <f t="shared" ref="Q354" si="487">IF(P353&gt;0,(Q353-P353)/P353,"n/a")</f>
        <v>-8.8299989525505398E-2</v>
      </c>
      <c r="R354" s="131"/>
      <c r="S354" s="132"/>
      <c r="T354" s="133"/>
    </row>
    <row r="355" spans="1:20" s="47" customFormat="1" ht="13.15" customHeight="1">
      <c r="A355" s="274"/>
      <c r="B355" s="275" t="s">
        <v>499</v>
      </c>
      <c r="C355" s="134"/>
      <c r="D355" s="135"/>
      <c r="E355" s="135"/>
      <c r="F355" s="135"/>
      <c r="G355" s="135"/>
      <c r="H355" s="135"/>
      <c r="I355" s="136"/>
      <c r="J355" s="136"/>
      <c r="K355" s="137"/>
      <c r="L355" s="138">
        <f>L353/C353</f>
        <v>0.12765552264071095</v>
      </c>
      <c r="M355" s="477">
        <f t="shared" ref="M355" si="488">M353/D353</f>
        <v>0.13718908521752249</v>
      </c>
      <c r="N355" s="477">
        <f t="shared" ref="N355" si="489">N353/E353</f>
        <v>0.12937974392394389</v>
      </c>
      <c r="O355" s="477">
        <f t="shared" ref="O355" si="490">O353/F353</f>
        <v>0.159289505920784</v>
      </c>
      <c r="P355" s="477">
        <f t="shared" ref="P355" si="491">P353/G353</f>
        <v>0.16491052304290749</v>
      </c>
      <c r="Q355" s="477">
        <f t="shared" ref="Q355" si="492">Q353/H353</f>
        <v>0.13879763992983576</v>
      </c>
      <c r="R355" s="139">
        <f t="shared" ref="R355" si="493">R353/I353</f>
        <v>0.14086464230571283</v>
      </c>
      <c r="S355" s="139">
        <f t="shared" ref="S355" si="494">S353/J353</f>
        <v>0.14681715149225538</v>
      </c>
      <c r="T355" s="137"/>
    </row>
    <row r="356" spans="1:20" ht="13.15" customHeight="1">
      <c r="A356" s="284"/>
      <c r="B356" s="285"/>
      <c r="C356" s="157"/>
      <c r="D356" s="157"/>
      <c r="E356" s="157"/>
      <c r="F356" s="157"/>
      <c r="G356" s="157"/>
      <c r="H356" s="157"/>
      <c r="I356" s="158"/>
      <c r="J356" s="158"/>
      <c r="K356" s="159"/>
      <c r="L356" s="157"/>
      <c r="M356" s="157"/>
      <c r="N356" s="157"/>
      <c r="O356" s="157"/>
      <c r="P356" s="157"/>
      <c r="Q356" s="157"/>
      <c r="R356" s="158"/>
      <c r="S356" s="158"/>
      <c r="T356" s="160"/>
    </row>
    <row r="357" spans="1:20" s="42" customFormat="1" ht="13.15" customHeight="1">
      <c r="A357" s="278" t="s">
        <v>88</v>
      </c>
      <c r="B357" s="286"/>
      <c r="C357" s="161"/>
      <c r="D357" s="162"/>
      <c r="E357" s="162"/>
      <c r="F357" s="162"/>
      <c r="G357" s="162"/>
      <c r="H357" s="162"/>
      <c r="I357" s="163"/>
      <c r="J357" s="163"/>
      <c r="K357" s="164"/>
      <c r="L357" s="138"/>
      <c r="M357" s="138"/>
      <c r="N357" s="138"/>
      <c r="O357" s="138"/>
      <c r="P357" s="138"/>
      <c r="Q357" s="138"/>
      <c r="R357" s="139"/>
      <c r="S357" s="139"/>
      <c r="T357" s="164"/>
    </row>
    <row r="358" spans="1:20" ht="13.15" customHeight="1">
      <c r="A358" s="281">
        <v>3501</v>
      </c>
      <c r="B358" s="279" t="s">
        <v>86</v>
      </c>
      <c r="C358" s="144">
        <v>42878</v>
      </c>
      <c r="D358" s="339">
        <f>'KOTIS-from World'!C203</f>
        <v>52643</v>
      </c>
      <c r="E358" s="339">
        <f>'KOTIS-from World'!D203</f>
        <v>48978</v>
      </c>
      <c r="F358" s="339">
        <f>'KOTIS-from World'!E203</f>
        <v>56824</v>
      </c>
      <c r="G358" s="339">
        <f>'KOTIS-from World'!F203</f>
        <v>66405</v>
      </c>
      <c r="H358" s="339">
        <f>'KOTIS-from World'!G203</f>
        <v>83580</v>
      </c>
      <c r="I358" s="339">
        <f>'KOTIS-from World'!H203</f>
        <v>23565</v>
      </c>
      <c r="J358" s="121">
        <f>'KOTIS-from World'!I203</f>
        <v>50690</v>
      </c>
      <c r="K358" s="122">
        <f>IF(I358&gt;0, (J358-I358)/I358, "n/a ")</f>
        <v>1.1510715043496711</v>
      </c>
      <c r="L358" s="144">
        <v>1865</v>
      </c>
      <c r="M358" s="339">
        <f>'KOTIS-from the U.S.'!C204</f>
        <v>1654</v>
      </c>
      <c r="N358" s="339">
        <f>'KOTIS-from the U.S.'!D204</f>
        <v>2093</v>
      </c>
      <c r="O358" s="339">
        <f>'KOTIS-from the U.S.'!E204</f>
        <v>1991</v>
      </c>
      <c r="P358" s="339">
        <f>'KOTIS-from the U.S.'!F204</f>
        <v>4286</v>
      </c>
      <c r="Q358" s="339">
        <f>'KOTIS-from the U.S.'!G204</f>
        <v>6145</v>
      </c>
      <c r="R358" s="339">
        <f>'KOTIS-from the U.S.'!H204</f>
        <v>2577</v>
      </c>
      <c r="S358" s="121">
        <f>'KOTIS-from the U.S.'!I204</f>
        <v>4338</v>
      </c>
      <c r="T358" s="123">
        <f>IF(R358&gt;0, (S358-R358)/R358, "n/a ")</f>
        <v>0.68335273573923161</v>
      </c>
    </row>
    <row r="359" spans="1:20" ht="13.15" customHeight="1">
      <c r="A359" s="281">
        <v>3505</v>
      </c>
      <c r="B359" s="279" t="s">
        <v>89</v>
      </c>
      <c r="C359" s="144">
        <v>95123</v>
      </c>
      <c r="D359" s="339">
        <f>'KOTIS-from World'!C204</f>
        <v>93673</v>
      </c>
      <c r="E359" s="339">
        <f>'KOTIS-from World'!D204</f>
        <v>104595</v>
      </c>
      <c r="F359" s="339">
        <f>'KOTIS-from World'!E204</f>
        <v>103107</v>
      </c>
      <c r="G359" s="339">
        <f>'KOTIS-from World'!F204</f>
        <v>112261</v>
      </c>
      <c r="H359" s="339">
        <f>'KOTIS-from World'!G204</f>
        <v>123973</v>
      </c>
      <c r="I359" s="339">
        <f>'KOTIS-from World'!H204</f>
        <v>36251</v>
      </c>
      <c r="J359" s="121">
        <f>'KOTIS-from World'!I204</f>
        <v>44216</v>
      </c>
      <c r="K359" s="122">
        <f>IF(I359&gt;0, (J359-I359)/I359, "n/a ")</f>
        <v>0.21971807674271054</v>
      </c>
      <c r="L359" s="144">
        <v>4448</v>
      </c>
      <c r="M359" s="339">
        <f>'KOTIS-from the U.S.'!C205</f>
        <v>5007</v>
      </c>
      <c r="N359" s="339">
        <f>'KOTIS-from the U.S.'!D205</f>
        <v>6431</v>
      </c>
      <c r="O359" s="339">
        <f>'KOTIS-from the U.S.'!E205</f>
        <v>6926</v>
      </c>
      <c r="P359" s="339">
        <f>'KOTIS-from the U.S.'!F205</f>
        <v>8951</v>
      </c>
      <c r="Q359" s="339">
        <f>'KOTIS-from the U.S.'!G205</f>
        <v>8940</v>
      </c>
      <c r="R359" s="339">
        <f>'KOTIS-from the U.S.'!H205</f>
        <v>2188</v>
      </c>
      <c r="S359" s="121">
        <f>'KOTIS-from the U.S.'!I205</f>
        <v>3670</v>
      </c>
      <c r="T359" s="123">
        <f>IF(R359&gt;0, (S359-R359)/R359, "n/a ")</f>
        <v>0.67733089579524675</v>
      </c>
    </row>
    <row r="360" spans="1:20" s="48" customFormat="1" ht="13.15" customHeight="1">
      <c r="A360" s="271"/>
      <c r="B360" s="272" t="s">
        <v>91</v>
      </c>
      <c r="C360" s="437">
        <f t="shared" ref="C360:H360" si="495">SUM(C357:C359)</f>
        <v>138001</v>
      </c>
      <c r="D360" s="437">
        <f t="shared" si="495"/>
        <v>146316</v>
      </c>
      <c r="E360" s="437">
        <f t="shared" si="495"/>
        <v>153573</v>
      </c>
      <c r="F360" s="437">
        <f t="shared" si="495"/>
        <v>159931</v>
      </c>
      <c r="G360" s="437">
        <f t="shared" si="495"/>
        <v>178666</v>
      </c>
      <c r="H360" s="437">
        <f t="shared" si="495"/>
        <v>207553</v>
      </c>
      <c r="I360" s="124">
        <f t="shared" ref="I360:J360" si="496">SUM(I357:I359)</f>
        <v>59816</v>
      </c>
      <c r="J360" s="124">
        <f t="shared" si="496"/>
        <v>94906</v>
      </c>
      <c r="K360" s="125">
        <f>(J360-I360)/I360</f>
        <v>0.58663233917346524</v>
      </c>
      <c r="L360" s="437">
        <f t="shared" ref="L360:S360" si="497">SUM(L357:L359)</f>
        <v>6313</v>
      </c>
      <c r="M360" s="437">
        <f t="shared" si="497"/>
        <v>6661</v>
      </c>
      <c r="N360" s="437">
        <f t="shared" si="497"/>
        <v>8524</v>
      </c>
      <c r="O360" s="437">
        <f t="shared" si="497"/>
        <v>8917</v>
      </c>
      <c r="P360" s="437">
        <f t="shared" si="497"/>
        <v>13237</v>
      </c>
      <c r="Q360" s="437">
        <f t="shared" si="497"/>
        <v>15085</v>
      </c>
      <c r="R360" s="124">
        <f t="shared" si="497"/>
        <v>4765</v>
      </c>
      <c r="S360" s="124">
        <f t="shared" si="497"/>
        <v>8008</v>
      </c>
      <c r="T360" s="126">
        <f>(S360-R360)/R360</f>
        <v>0.68058761804826862</v>
      </c>
    </row>
    <row r="361" spans="1:20" s="48" customFormat="1" ht="13.15" customHeight="1">
      <c r="A361" s="269"/>
      <c r="B361" s="273" t="s">
        <v>498</v>
      </c>
      <c r="C361" s="475"/>
      <c r="D361" s="475">
        <f>(D360-C360)/C360</f>
        <v>6.0253186571111804E-2</v>
      </c>
      <c r="E361" s="475">
        <f t="shared" ref="E361:H361" si="498">(E360-D360)/D360</f>
        <v>4.9598130074632985E-2</v>
      </c>
      <c r="F361" s="475">
        <f t="shared" si="498"/>
        <v>4.1400506599467354E-2</v>
      </c>
      <c r="G361" s="475">
        <f t="shared" si="498"/>
        <v>0.11714426846577587</v>
      </c>
      <c r="H361" s="475">
        <f t="shared" si="498"/>
        <v>0.16168157343870687</v>
      </c>
      <c r="I361" s="128"/>
      <c r="J361" s="128"/>
      <c r="K361" s="129"/>
      <c r="L361" s="407"/>
      <c r="M361" s="407">
        <f t="shared" ref="M361" si="499">IF(L360&gt;0,(M360-L360)/L360,"n/a")</f>
        <v>5.5124346586408995E-2</v>
      </c>
      <c r="N361" s="407">
        <f t="shared" ref="N361" si="500">IF(M360&gt;0,(N360-M360)/M360,"n/a")</f>
        <v>0.27968773457438822</v>
      </c>
      <c r="O361" s="407">
        <f t="shared" ref="O361" si="501">IF(N360&gt;0,(O360-N360)/N360,"n/a")</f>
        <v>4.6105114969497887E-2</v>
      </c>
      <c r="P361" s="407">
        <f t="shared" ref="P361" si="502">IF(O360&gt;0,(P360-O360)/O360,"n/a")</f>
        <v>0.48446787035998656</v>
      </c>
      <c r="Q361" s="407">
        <f t="shared" ref="Q361" si="503">IF(P360&gt;0,(Q360-P360)/P360,"n/a")</f>
        <v>0.13960867265996826</v>
      </c>
      <c r="R361" s="131"/>
      <c r="S361" s="132"/>
      <c r="T361" s="133"/>
    </row>
    <row r="362" spans="1:20" s="47" customFormat="1" ht="13.15" customHeight="1">
      <c r="A362" s="274"/>
      <c r="B362" s="275" t="s">
        <v>499</v>
      </c>
      <c r="C362" s="134"/>
      <c r="D362" s="135"/>
      <c r="E362" s="135"/>
      <c r="F362" s="135"/>
      <c r="G362" s="135"/>
      <c r="H362" s="135"/>
      <c r="I362" s="136"/>
      <c r="J362" s="136"/>
      <c r="K362" s="137"/>
      <c r="L362" s="477">
        <f>L360/C360</f>
        <v>4.5746045318512188E-2</v>
      </c>
      <c r="M362" s="477">
        <f t="shared" ref="M362" si="504">M360/D360</f>
        <v>4.5524754640640805E-2</v>
      </c>
      <c r="N362" s="477">
        <f t="shared" ref="N362" si="505">N360/E360</f>
        <v>5.5504548325552017E-2</v>
      </c>
      <c r="O362" s="477">
        <f t="shared" ref="O362" si="506">O360/F360</f>
        <v>5.5755294470740506E-2</v>
      </c>
      <c r="P362" s="477">
        <f t="shared" ref="P362" si="507">P360/G360</f>
        <v>7.4087963014787372E-2</v>
      </c>
      <c r="Q362" s="477">
        <f t="shared" ref="Q362" si="508">Q360/H360</f>
        <v>7.2680231073508933E-2</v>
      </c>
      <c r="R362" s="139">
        <f t="shared" ref="R362" si="509">R360/I360</f>
        <v>7.9660960278186435E-2</v>
      </c>
      <c r="S362" s="139">
        <f t="shared" ref="S362" si="510">S360/J360</f>
        <v>8.4378226877120516E-2</v>
      </c>
      <c r="T362" s="137"/>
    </row>
    <row r="363" spans="1:20" s="42" customFormat="1" ht="13.15" customHeight="1">
      <c r="A363" s="278"/>
      <c r="B363" s="286"/>
      <c r="C363" s="161"/>
      <c r="D363" s="162"/>
      <c r="E363" s="162"/>
      <c r="F363" s="162"/>
      <c r="G363" s="162"/>
      <c r="H363" s="162"/>
      <c r="I363" s="163"/>
      <c r="J363" s="163"/>
      <c r="K363" s="164"/>
      <c r="L363" s="138"/>
      <c r="M363" s="138"/>
      <c r="N363" s="138"/>
      <c r="O363" s="138"/>
      <c r="P363" s="138"/>
      <c r="Q363" s="138"/>
      <c r="R363" s="139"/>
      <c r="S363" s="139"/>
      <c r="T363" s="164"/>
    </row>
    <row r="364" spans="1:20" s="42" customFormat="1" ht="13.15" customHeight="1">
      <c r="A364" s="278" t="s">
        <v>90</v>
      </c>
      <c r="B364" s="286"/>
      <c r="C364" s="161"/>
      <c r="D364" s="162"/>
      <c r="E364" s="162"/>
      <c r="F364" s="162"/>
      <c r="G364" s="162"/>
      <c r="H364" s="162"/>
      <c r="I364" s="163"/>
      <c r="J364" s="163"/>
      <c r="K364" s="164"/>
      <c r="L364" s="138"/>
      <c r="M364" s="138"/>
      <c r="N364" s="138"/>
      <c r="O364" s="138"/>
      <c r="P364" s="138"/>
      <c r="Q364" s="138"/>
      <c r="R364" s="139"/>
      <c r="S364" s="139"/>
      <c r="T364" s="164"/>
    </row>
    <row r="365" spans="1:20" s="48" customFormat="1" ht="13.15" customHeight="1">
      <c r="A365" s="370">
        <v>3824.6</v>
      </c>
      <c r="B365" s="272" t="s">
        <v>87</v>
      </c>
      <c r="C365" s="476">
        <v>3309</v>
      </c>
      <c r="D365" s="437">
        <f>'KOTIS-from World'!C205</f>
        <v>3556</v>
      </c>
      <c r="E365" s="437">
        <f>'KOTIS-from World'!D205</f>
        <v>3882</v>
      </c>
      <c r="F365" s="437">
        <f>'KOTIS-from World'!E205</f>
        <v>5074</v>
      </c>
      <c r="G365" s="437">
        <f>'KOTIS-from World'!F205</f>
        <v>5109</v>
      </c>
      <c r="H365" s="437">
        <f>'KOTIS-from World'!G205</f>
        <v>7708</v>
      </c>
      <c r="I365" s="124">
        <f>'KOTIS-from World'!H205</f>
        <v>1963</v>
      </c>
      <c r="J365" s="124">
        <f>'KOTIS-from World'!I205</f>
        <v>2880</v>
      </c>
      <c r="K365" s="125">
        <f>(J365-I365)/I365</f>
        <v>0.46714212939378502</v>
      </c>
      <c r="L365" s="476">
        <v>0</v>
      </c>
      <c r="M365" s="437">
        <f>'KOTIS-from the U.S.'!C206</f>
        <v>0</v>
      </c>
      <c r="N365" s="437">
        <f>'KOTIS-from the U.S.'!D206</f>
        <v>0</v>
      </c>
      <c r="O365" s="437">
        <f>'KOTIS-from the U.S.'!E206</f>
        <v>5</v>
      </c>
      <c r="P365" s="437">
        <f>'KOTIS-from the U.S.'!F206</f>
        <v>0</v>
      </c>
      <c r="Q365" s="437">
        <f>'KOTIS-from the U.S.'!G206</f>
        <v>0</v>
      </c>
      <c r="R365" s="124">
        <f>'KOTIS-from the U.S.'!H206</f>
        <v>0</v>
      </c>
      <c r="S365" s="124">
        <f>'KOTIS-from the U.S.'!I206</f>
        <v>0</v>
      </c>
      <c r="T365" s="165" t="str">
        <f>IF(R365&gt;0, (S365-R365)/R365, "n/a ")</f>
        <v xml:space="preserve">n/a </v>
      </c>
    </row>
    <row r="366" spans="1:20" s="48" customFormat="1" ht="13.15" customHeight="1">
      <c r="A366" s="269"/>
      <c r="B366" s="273" t="s">
        <v>498</v>
      </c>
      <c r="C366" s="475"/>
      <c r="D366" s="475">
        <f>(D365-C365)/C365</f>
        <v>7.4644907827138104E-2</v>
      </c>
      <c r="E366" s="475">
        <f t="shared" ref="E366:H366" si="511">(E365-D365)/D365</f>
        <v>9.1676040494938132E-2</v>
      </c>
      <c r="F366" s="475">
        <f t="shared" si="511"/>
        <v>0.30705821741370426</v>
      </c>
      <c r="G366" s="475">
        <f t="shared" si="511"/>
        <v>6.897910918407568E-3</v>
      </c>
      <c r="H366" s="475">
        <f t="shared" si="511"/>
        <v>0.50871011939714228</v>
      </c>
      <c r="I366" s="128"/>
      <c r="J366" s="128"/>
      <c r="K366" s="129"/>
      <c r="L366" s="407"/>
      <c r="M366" s="407" t="str">
        <f t="shared" ref="M366" si="512">IF(L365&gt;0,(M365-L365)/L365,"n/a")</f>
        <v>n/a</v>
      </c>
      <c r="N366" s="407" t="str">
        <f t="shared" ref="N366" si="513">IF(M365&gt;0,(N365-M365)/M365,"n/a")</f>
        <v>n/a</v>
      </c>
      <c r="O366" s="407" t="str">
        <f t="shared" ref="O366" si="514">IF(N365&gt;0,(O365-N365)/N365,"n/a")</f>
        <v>n/a</v>
      </c>
      <c r="P366" s="407">
        <f t="shared" ref="P366" si="515">IF(O365&gt;0,(P365-O365)/O365,"n/a")</f>
        <v>-1</v>
      </c>
      <c r="Q366" s="407" t="str">
        <f t="shared" ref="Q366" si="516">IF(P365&gt;0,(Q365-P365)/P365,"n/a")</f>
        <v>n/a</v>
      </c>
      <c r="R366" s="131"/>
      <c r="S366" s="132"/>
      <c r="T366" s="133"/>
    </row>
    <row r="367" spans="1:20" s="47" customFormat="1" ht="13.15" customHeight="1">
      <c r="A367" s="274"/>
      <c r="B367" s="275" t="s">
        <v>499</v>
      </c>
      <c r="C367" s="134"/>
      <c r="D367" s="135"/>
      <c r="E367" s="135"/>
      <c r="F367" s="135"/>
      <c r="G367" s="135"/>
      <c r="H367" s="135"/>
      <c r="I367" s="136"/>
      <c r="J367" s="136"/>
      <c r="K367" s="137"/>
      <c r="L367" s="477">
        <f>L365/C365</f>
        <v>0</v>
      </c>
      <c r="M367" s="477">
        <f t="shared" ref="M367" si="517">M365/D365</f>
        <v>0</v>
      </c>
      <c r="N367" s="477">
        <f t="shared" ref="N367" si="518">N365/E365</f>
        <v>0</v>
      </c>
      <c r="O367" s="477">
        <f t="shared" ref="O367" si="519">O365/F365</f>
        <v>9.8541584548679549E-4</v>
      </c>
      <c r="P367" s="477">
        <f t="shared" ref="P367" si="520">P365/G365</f>
        <v>0</v>
      </c>
      <c r="Q367" s="477">
        <f t="shared" ref="Q367" si="521">Q365/H365</f>
        <v>0</v>
      </c>
      <c r="R367" s="139">
        <f t="shared" ref="R367" si="522">R365/I365</f>
        <v>0</v>
      </c>
      <c r="S367" s="139">
        <f t="shared" ref="S367" si="523">S365/J365</f>
        <v>0</v>
      </c>
      <c r="T367" s="137"/>
    </row>
    <row r="368" spans="1:20" s="42" customFormat="1" ht="13.15" customHeight="1">
      <c r="A368" s="278"/>
      <c r="B368" s="286"/>
      <c r="C368" s="161"/>
      <c r="D368" s="162"/>
      <c r="E368" s="162"/>
      <c r="F368" s="162"/>
      <c r="G368" s="162"/>
      <c r="H368" s="162"/>
      <c r="I368" s="163"/>
      <c r="J368" s="163"/>
      <c r="K368" s="164"/>
      <c r="L368" s="138"/>
      <c r="M368" s="138"/>
      <c r="N368" s="138"/>
      <c r="O368" s="138"/>
      <c r="P368" s="138"/>
      <c r="Q368" s="138"/>
      <c r="R368" s="139"/>
      <c r="S368" s="139"/>
      <c r="T368" s="164"/>
    </row>
    <row r="369" spans="1:20" ht="13.15" customHeight="1">
      <c r="A369" s="278" t="s">
        <v>322</v>
      </c>
      <c r="B369" s="279"/>
      <c r="C369" s="144"/>
      <c r="D369" s="144"/>
      <c r="E369" s="144"/>
      <c r="F369" s="144"/>
      <c r="G369" s="144"/>
      <c r="H369" s="144"/>
      <c r="I369" s="147"/>
      <c r="J369" s="147"/>
      <c r="K369" s="145"/>
      <c r="L369" s="144"/>
      <c r="M369" s="144"/>
      <c r="N369" s="144"/>
      <c r="O369" s="144"/>
      <c r="P369" s="144"/>
      <c r="Q369" s="144"/>
      <c r="R369" s="147"/>
      <c r="S369" s="147"/>
      <c r="T369" s="146"/>
    </row>
    <row r="370" spans="1:20" ht="13.15" customHeight="1">
      <c r="A370" s="281" t="s">
        <v>323</v>
      </c>
      <c r="B370" s="279" t="s">
        <v>324</v>
      </c>
      <c r="C370" s="120">
        <v>292676</v>
      </c>
      <c r="D370" s="339">
        <f>'KOTIS-from World'!C206</f>
        <v>297868</v>
      </c>
      <c r="E370" s="339">
        <f>'KOTIS-from World'!D206</f>
        <v>229188</v>
      </c>
      <c r="F370" s="339">
        <f>'KOTIS-from World'!E206</f>
        <v>169373</v>
      </c>
      <c r="G370" s="339">
        <f>'KOTIS-from World'!F206</f>
        <v>95264</v>
      </c>
      <c r="H370" s="339">
        <f>'KOTIS-from World'!G206</f>
        <v>135957</v>
      </c>
      <c r="I370" s="339">
        <f>'KOTIS-from World'!H206</f>
        <v>33490</v>
      </c>
      <c r="J370" s="121">
        <f>'KOTIS-from World'!I206</f>
        <v>50257</v>
      </c>
      <c r="K370" s="122">
        <f t="shared" ref="K370:K380" si="524">IF(I370&gt;0, (J370-I370)/I370, "n/a ")</f>
        <v>0.50065691251119737</v>
      </c>
      <c r="L370" s="120">
        <v>257656</v>
      </c>
      <c r="M370" s="339">
        <f>'KOTIS-from the U.S.'!C207</f>
        <v>268642</v>
      </c>
      <c r="N370" s="339">
        <f>'KOTIS-from the U.S.'!D207</f>
        <v>210852</v>
      </c>
      <c r="O370" s="339">
        <f>'KOTIS-from the U.S.'!E207</f>
        <v>156475</v>
      </c>
      <c r="P370" s="339">
        <f>'KOTIS-from the U.S.'!F207</f>
        <v>84865</v>
      </c>
      <c r="Q370" s="339">
        <f>'KOTIS-from the U.S.'!G207</f>
        <v>115753</v>
      </c>
      <c r="R370" s="339">
        <f>'KOTIS-from the U.S.'!H207</f>
        <v>27874</v>
      </c>
      <c r="S370" s="121">
        <f>'KOTIS-from the U.S.'!I207</f>
        <v>44368</v>
      </c>
      <c r="T370" s="123">
        <f t="shared" ref="T370:T380" si="525">IF(R370&gt;0, (S370-R370)/R370, "n/a ")</f>
        <v>0.59173423261821056</v>
      </c>
    </row>
    <row r="371" spans="1:20" ht="13.15" customHeight="1">
      <c r="A371" s="281" t="s">
        <v>325</v>
      </c>
      <c r="B371" s="279" t="s">
        <v>326</v>
      </c>
      <c r="C371" s="120">
        <v>7372</v>
      </c>
      <c r="D371" s="339">
        <f>'KOTIS-from World'!C207</f>
        <v>4596</v>
      </c>
      <c r="E371" s="339">
        <f>'KOTIS-from World'!D207</f>
        <v>5037</v>
      </c>
      <c r="F371" s="339">
        <f>'KOTIS-from World'!E207</f>
        <v>810</v>
      </c>
      <c r="G371" s="339">
        <f>'KOTIS-from World'!F207</f>
        <v>65</v>
      </c>
      <c r="H371" s="339">
        <f>'KOTIS-from World'!G207</f>
        <v>39</v>
      </c>
      <c r="I371" s="339">
        <f>'KOTIS-from World'!H207</f>
        <v>12</v>
      </c>
      <c r="J371" s="121">
        <f>'KOTIS-from World'!I207</f>
        <v>0</v>
      </c>
      <c r="K371" s="122">
        <f t="shared" si="524"/>
        <v>-1</v>
      </c>
      <c r="L371" s="120">
        <v>0</v>
      </c>
      <c r="M371" s="339">
        <f>'KOTIS-from the U.S.'!C208</f>
        <v>0</v>
      </c>
      <c r="N371" s="339">
        <f>'KOTIS-from the U.S.'!D208</f>
        <v>0</v>
      </c>
      <c r="O371" s="339">
        <f>'KOTIS-from the U.S.'!E208</f>
        <v>0</v>
      </c>
      <c r="P371" s="339">
        <f>'KOTIS-from the U.S.'!F208</f>
        <v>0</v>
      </c>
      <c r="Q371" s="339">
        <f>'KOTIS-from the U.S.'!G208</f>
        <v>0</v>
      </c>
      <c r="R371" s="339">
        <f>'KOTIS-from the U.S.'!H208</f>
        <v>0</v>
      </c>
      <c r="S371" s="121">
        <f>'KOTIS-from the U.S.'!I208</f>
        <v>0</v>
      </c>
      <c r="T371" s="123" t="str">
        <f t="shared" si="525"/>
        <v xml:space="preserve">n/a </v>
      </c>
    </row>
    <row r="372" spans="1:20" ht="13.15" customHeight="1">
      <c r="A372" s="281" t="s">
        <v>327</v>
      </c>
      <c r="B372" s="279" t="s">
        <v>328</v>
      </c>
      <c r="C372" s="120">
        <v>6785</v>
      </c>
      <c r="D372" s="339">
        <f>'KOTIS-from World'!C208</f>
        <v>5891</v>
      </c>
      <c r="E372" s="339">
        <f>'KOTIS-from World'!D208</f>
        <v>4654</v>
      </c>
      <c r="F372" s="339">
        <f>'KOTIS-from World'!E208</f>
        <v>3554</v>
      </c>
      <c r="G372" s="339">
        <f>'KOTIS-from World'!F208</f>
        <v>3317</v>
      </c>
      <c r="H372" s="339">
        <f>'KOTIS-from World'!G208</f>
        <v>2871</v>
      </c>
      <c r="I372" s="339">
        <f>'KOTIS-from World'!H208</f>
        <v>1021</v>
      </c>
      <c r="J372" s="121">
        <f>'KOTIS-from World'!I208</f>
        <v>900</v>
      </c>
      <c r="K372" s="122">
        <f t="shared" si="524"/>
        <v>-0.11851126346718903</v>
      </c>
      <c r="L372" s="120">
        <v>1239</v>
      </c>
      <c r="M372" s="339">
        <f>'KOTIS-from the U.S.'!C209</f>
        <v>304</v>
      </c>
      <c r="N372" s="339">
        <f>'KOTIS-from the U.S.'!D209</f>
        <v>155</v>
      </c>
      <c r="O372" s="339">
        <f>'KOTIS-from the U.S.'!E209</f>
        <v>120</v>
      </c>
      <c r="P372" s="339">
        <f>'KOTIS-from the U.S.'!F209</f>
        <v>142</v>
      </c>
      <c r="Q372" s="339">
        <f>'KOTIS-from the U.S.'!G209</f>
        <v>105</v>
      </c>
      <c r="R372" s="339">
        <f>'KOTIS-from the U.S.'!H209</f>
        <v>94</v>
      </c>
      <c r="S372" s="121">
        <f>'KOTIS-from the U.S.'!I209</f>
        <v>0</v>
      </c>
      <c r="T372" s="123">
        <f t="shared" si="525"/>
        <v>-1</v>
      </c>
    </row>
    <row r="373" spans="1:20" ht="13.15" customHeight="1">
      <c r="A373" s="281" t="s">
        <v>329</v>
      </c>
      <c r="B373" s="279" t="s">
        <v>330</v>
      </c>
      <c r="C373" s="120">
        <v>73517</v>
      </c>
      <c r="D373" s="339">
        <f>'KOTIS-from World'!C209</f>
        <v>45399</v>
      </c>
      <c r="E373" s="339">
        <f>'KOTIS-from World'!D209</f>
        <v>33931</v>
      </c>
      <c r="F373" s="339">
        <f>'KOTIS-from World'!E209</f>
        <v>24501</v>
      </c>
      <c r="G373" s="339">
        <f>'KOTIS-from World'!F209</f>
        <v>12835</v>
      </c>
      <c r="H373" s="339">
        <f>'KOTIS-from World'!G209</f>
        <v>25813</v>
      </c>
      <c r="I373" s="339">
        <f>'KOTIS-from World'!H209</f>
        <v>6071</v>
      </c>
      <c r="J373" s="121">
        <f>'KOTIS-from World'!I209</f>
        <v>7761</v>
      </c>
      <c r="K373" s="122">
        <f t="shared" si="524"/>
        <v>0.27837259100642398</v>
      </c>
      <c r="L373" s="120">
        <v>25888</v>
      </c>
      <c r="M373" s="339">
        <f>'KOTIS-from the U.S.'!C210</f>
        <v>5351</v>
      </c>
      <c r="N373" s="339">
        <f>'KOTIS-from the U.S.'!D210</f>
        <v>5477</v>
      </c>
      <c r="O373" s="339">
        <f>'KOTIS-from the U.S.'!E210</f>
        <v>3573</v>
      </c>
      <c r="P373" s="339">
        <f>'KOTIS-from the U.S.'!F210</f>
        <v>2852</v>
      </c>
      <c r="Q373" s="339">
        <f>'KOTIS-from the U.S.'!G210</f>
        <v>3369</v>
      </c>
      <c r="R373" s="339">
        <f>'KOTIS-from the U.S.'!H210</f>
        <v>1317</v>
      </c>
      <c r="S373" s="121">
        <f>'KOTIS-from the U.S.'!I210</f>
        <v>1367</v>
      </c>
      <c r="T373" s="123">
        <f t="shared" si="525"/>
        <v>3.7965072133637055E-2</v>
      </c>
    </row>
    <row r="374" spans="1:20" ht="13.15" customHeight="1">
      <c r="A374" s="281" t="s">
        <v>331</v>
      </c>
      <c r="B374" s="279" t="s">
        <v>332</v>
      </c>
      <c r="C374" s="120">
        <v>3118</v>
      </c>
      <c r="D374" s="339">
        <f>'KOTIS-from World'!C210</f>
        <v>1518</v>
      </c>
      <c r="E374" s="339">
        <f>'KOTIS-from World'!D210</f>
        <v>2741</v>
      </c>
      <c r="F374" s="339">
        <f>'KOTIS-from World'!E210</f>
        <v>4867</v>
      </c>
      <c r="G374" s="339">
        <f>'KOTIS-from World'!F210</f>
        <v>3923</v>
      </c>
      <c r="H374" s="339">
        <f>'KOTIS-from World'!G210</f>
        <v>3213</v>
      </c>
      <c r="I374" s="339">
        <f>'KOTIS-from World'!H210</f>
        <v>634</v>
      </c>
      <c r="J374" s="121">
        <f>'KOTIS-from World'!I210</f>
        <v>1157</v>
      </c>
      <c r="K374" s="122">
        <f t="shared" si="524"/>
        <v>0.82492113564668768</v>
      </c>
      <c r="L374" s="120">
        <v>0</v>
      </c>
      <c r="M374" s="339">
        <f>'KOTIS-from the U.S.'!C211</f>
        <v>0</v>
      </c>
      <c r="N374" s="339">
        <f>'KOTIS-from the U.S.'!D211</f>
        <v>0</v>
      </c>
      <c r="O374" s="339">
        <f>'KOTIS-from the U.S.'!E211</f>
        <v>2</v>
      </c>
      <c r="P374" s="339">
        <f>'KOTIS-from the U.S.'!F211</f>
        <v>0</v>
      </c>
      <c r="Q374" s="339">
        <f>'KOTIS-from the U.S.'!G211</f>
        <v>0</v>
      </c>
      <c r="R374" s="339">
        <f>'KOTIS-from the U.S.'!H211</f>
        <v>0</v>
      </c>
      <c r="S374" s="121">
        <f>'KOTIS-from the U.S.'!I211</f>
        <v>0</v>
      </c>
      <c r="T374" s="123" t="str">
        <f t="shared" si="525"/>
        <v xml:space="preserve">n/a </v>
      </c>
    </row>
    <row r="375" spans="1:20" ht="13.15" customHeight="1">
      <c r="A375" s="281" t="s">
        <v>333</v>
      </c>
      <c r="B375" s="279" t="s">
        <v>334</v>
      </c>
      <c r="C375" s="120">
        <v>2119</v>
      </c>
      <c r="D375" s="339">
        <f>'KOTIS-from World'!C211</f>
        <v>1782</v>
      </c>
      <c r="E375" s="339">
        <f>'KOTIS-from World'!D211</f>
        <v>1806</v>
      </c>
      <c r="F375" s="339">
        <f>'KOTIS-from World'!E211</f>
        <v>952</v>
      </c>
      <c r="G375" s="339">
        <f>'KOTIS-from World'!F211</f>
        <v>447</v>
      </c>
      <c r="H375" s="339">
        <f>'KOTIS-from World'!G211</f>
        <v>374</v>
      </c>
      <c r="I375" s="339">
        <f>'KOTIS-from World'!H211</f>
        <v>145</v>
      </c>
      <c r="J375" s="121">
        <f>'KOTIS-from World'!I211</f>
        <v>35</v>
      </c>
      <c r="K375" s="122">
        <f t="shared" si="524"/>
        <v>-0.75862068965517238</v>
      </c>
      <c r="L375" s="120">
        <v>58</v>
      </c>
      <c r="M375" s="339">
        <f>'KOTIS-from the U.S.'!C212</f>
        <v>24</v>
      </c>
      <c r="N375" s="339">
        <f>'KOTIS-from the U.S.'!D212</f>
        <v>0</v>
      </c>
      <c r="O375" s="339">
        <f>'KOTIS-from the U.S.'!E212</f>
        <v>35</v>
      </c>
      <c r="P375" s="339">
        <f>'KOTIS-from the U.S.'!F212</f>
        <v>48</v>
      </c>
      <c r="Q375" s="339">
        <f>'KOTIS-from the U.S.'!G212</f>
        <v>30</v>
      </c>
      <c r="R375" s="339">
        <f>'KOTIS-from the U.S.'!H212</f>
        <v>13</v>
      </c>
      <c r="S375" s="121">
        <f>'KOTIS-from the U.S.'!I212</f>
        <v>5</v>
      </c>
      <c r="T375" s="123">
        <f t="shared" si="525"/>
        <v>-0.61538461538461542</v>
      </c>
    </row>
    <row r="376" spans="1:20" ht="13.15" customHeight="1">
      <c r="A376" s="281" t="s">
        <v>335</v>
      </c>
      <c r="B376" s="279" t="s">
        <v>336</v>
      </c>
      <c r="C376" s="120">
        <v>191520</v>
      </c>
      <c r="D376" s="339">
        <f>'KOTIS-from World'!C212</f>
        <v>135104</v>
      </c>
      <c r="E376" s="339">
        <f>'KOTIS-from World'!D212</f>
        <v>119592</v>
      </c>
      <c r="F376" s="339">
        <f>'KOTIS-from World'!E212</f>
        <v>107271</v>
      </c>
      <c r="G376" s="339">
        <f>'KOTIS-from World'!F212</f>
        <v>89383</v>
      </c>
      <c r="H376" s="339">
        <f>'KOTIS-from World'!G212</f>
        <v>126113</v>
      </c>
      <c r="I376" s="339">
        <f>'KOTIS-from World'!H212</f>
        <v>42002</v>
      </c>
      <c r="J376" s="121">
        <f>'KOTIS-from World'!I212</f>
        <v>52844</v>
      </c>
      <c r="K376" s="122">
        <f t="shared" si="524"/>
        <v>0.25813056521118044</v>
      </c>
      <c r="L376" s="120">
        <v>532</v>
      </c>
      <c r="M376" s="339">
        <f>'KOTIS-from the U.S.'!C213</f>
        <v>602</v>
      </c>
      <c r="N376" s="339">
        <f>'KOTIS-from the U.S.'!D213</f>
        <v>755</v>
      </c>
      <c r="O376" s="339">
        <f>'KOTIS-from the U.S.'!E213</f>
        <v>387</v>
      </c>
      <c r="P376" s="339">
        <f>'KOTIS-from the U.S.'!F213</f>
        <v>277</v>
      </c>
      <c r="Q376" s="339">
        <f>'KOTIS-from the U.S.'!G213</f>
        <v>947</v>
      </c>
      <c r="R376" s="339">
        <f>'KOTIS-from the U.S.'!H213</f>
        <v>283</v>
      </c>
      <c r="S376" s="121">
        <f>'KOTIS-from the U.S.'!I213</f>
        <v>101</v>
      </c>
      <c r="T376" s="123">
        <f t="shared" si="525"/>
        <v>-0.64310954063604242</v>
      </c>
    </row>
    <row r="377" spans="1:20" ht="13.15" customHeight="1">
      <c r="A377" s="281">
        <v>4112</v>
      </c>
      <c r="B377" s="279" t="s">
        <v>297</v>
      </c>
      <c r="C377" s="144">
        <v>53200</v>
      </c>
      <c r="D377" s="339">
        <f>'KOTIS-from World'!C213</f>
        <v>46616</v>
      </c>
      <c r="E377" s="339">
        <f>'KOTIS-from World'!D213</f>
        <v>47005</v>
      </c>
      <c r="F377" s="339">
        <f>'KOTIS-from World'!E213</f>
        <v>44029</v>
      </c>
      <c r="G377" s="339">
        <f>'KOTIS-from World'!F213</f>
        <v>35612</v>
      </c>
      <c r="H377" s="339">
        <f>'KOTIS-from World'!G213</f>
        <v>46264</v>
      </c>
      <c r="I377" s="339">
        <f>'KOTIS-from World'!H213</f>
        <v>12375</v>
      </c>
      <c r="J377" s="121">
        <f>'KOTIS-from World'!I213</f>
        <v>23088</v>
      </c>
      <c r="K377" s="122">
        <f t="shared" si="524"/>
        <v>0.86569696969696974</v>
      </c>
      <c r="L377" s="120">
        <v>16</v>
      </c>
      <c r="M377" s="339">
        <f>'KOTIS-from the U.S.'!C214</f>
        <v>2</v>
      </c>
      <c r="N377" s="339">
        <f>'KOTIS-from the U.S.'!D214</f>
        <v>1</v>
      </c>
      <c r="O377" s="339">
        <f>'KOTIS-from the U.S.'!E214</f>
        <v>5</v>
      </c>
      <c r="P377" s="339">
        <f>'KOTIS-from the U.S.'!F214</f>
        <v>1</v>
      </c>
      <c r="Q377" s="339">
        <f>'KOTIS-from the U.S.'!G214</f>
        <v>1</v>
      </c>
      <c r="R377" s="339">
        <f>'KOTIS-from the U.S.'!H214</f>
        <v>0</v>
      </c>
      <c r="S377" s="121">
        <f>'KOTIS-from the U.S.'!I214</f>
        <v>2</v>
      </c>
      <c r="T377" s="123" t="str">
        <f t="shared" si="525"/>
        <v xml:space="preserve">n/a </v>
      </c>
    </row>
    <row r="378" spans="1:20" ht="13.15" customHeight="1">
      <c r="A378" s="281">
        <v>4113</v>
      </c>
      <c r="B378" s="279" t="s">
        <v>298</v>
      </c>
      <c r="C378" s="144">
        <v>46888</v>
      </c>
      <c r="D378" s="339">
        <f>'KOTIS-from World'!C214</f>
        <v>37042</v>
      </c>
      <c r="E378" s="339">
        <f>'KOTIS-from World'!D214</f>
        <v>31106</v>
      </c>
      <c r="F378" s="339">
        <f>'KOTIS-from World'!E214</f>
        <v>22771</v>
      </c>
      <c r="G378" s="339">
        <f>'KOTIS-from World'!F214</f>
        <v>16054</v>
      </c>
      <c r="H378" s="339">
        <f>'KOTIS-from World'!G214</f>
        <v>15115</v>
      </c>
      <c r="I378" s="339">
        <f>'KOTIS-from World'!H214</f>
        <v>4656</v>
      </c>
      <c r="J378" s="121">
        <f>'KOTIS-from World'!I214</f>
        <v>4906</v>
      </c>
      <c r="K378" s="122">
        <f t="shared" si="524"/>
        <v>5.3694158075601371E-2</v>
      </c>
      <c r="L378" s="120">
        <v>398</v>
      </c>
      <c r="M378" s="339">
        <f>'KOTIS-from the U.S.'!C215</f>
        <v>123</v>
      </c>
      <c r="N378" s="339">
        <f>'KOTIS-from the U.S.'!D215</f>
        <v>24</v>
      </c>
      <c r="O378" s="339">
        <f>'KOTIS-from the U.S.'!E215</f>
        <v>71</v>
      </c>
      <c r="P378" s="339">
        <f>'KOTIS-from the U.S.'!F215</f>
        <v>68</v>
      </c>
      <c r="Q378" s="339">
        <f>'KOTIS-from the U.S.'!G215</f>
        <v>40</v>
      </c>
      <c r="R378" s="339">
        <f>'KOTIS-from the U.S.'!H215</f>
        <v>29</v>
      </c>
      <c r="S378" s="121">
        <f>'KOTIS-from the U.S.'!I215</f>
        <v>0</v>
      </c>
      <c r="T378" s="123">
        <f t="shared" si="525"/>
        <v>-1</v>
      </c>
    </row>
    <row r="379" spans="1:20" ht="13.15" customHeight="1">
      <c r="A379" s="281">
        <v>4114</v>
      </c>
      <c r="B379" s="279" t="s">
        <v>299</v>
      </c>
      <c r="C379" s="144">
        <v>7520</v>
      </c>
      <c r="D379" s="339">
        <f>'KOTIS-from World'!C215</f>
        <v>6748</v>
      </c>
      <c r="E379" s="339">
        <f>'KOTIS-from World'!D215</f>
        <v>6622</v>
      </c>
      <c r="F379" s="339">
        <f>'KOTIS-from World'!E215</f>
        <v>4846</v>
      </c>
      <c r="G379" s="339">
        <f>'KOTIS-from World'!F215</f>
        <v>3735</v>
      </c>
      <c r="H379" s="339">
        <f>'KOTIS-from World'!G215</f>
        <v>3466</v>
      </c>
      <c r="I379" s="339">
        <f>'KOTIS-from World'!H215</f>
        <v>907</v>
      </c>
      <c r="J379" s="121">
        <f>'KOTIS-from World'!I215</f>
        <v>1429</v>
      </c>
      <c r="K379" s="122">
        <f t="shared" si="524"/>
        <v>0.57552370452039692</v>
      </c>
      <c r="L379" s="120">
        <v>0</v>
      </c>
      <c r="M379" s="339">
        <f>'KOTIS-from the U.S.'!C216</f>
        <v>0</v>
      </c>
      <c r="N379" s="339">
        <f>'KOTIS-from the U.S.'!D216</f>
        <v>0</v>
      </c>
      <c r="O379" s="339">
        <f>'KOTIS-from the U.S.'!E216</f>
        <v>0</v>
      </c>
      <c r="P379" s="339">
        <f>'KOTIS-from the U.S.'!F216</f>
        <v>0</v>
      </c>
      <c r="Q379" s="339">
        <f>'KOTIS-from the U.S.'!G216</f>
        <v>99</v>
      </c>
      <c r="R379" s="339">
        <f>'KOTIS-from the U.S.'!H216</f>
        <v>0</v>
      </c>
      <c r="S379" s="121">
        <f>'KOTIS-from the U.S.'!I216</f>
        <v>0</v>
      </c>
      <c r="T379" s="123" t="str">
        <f t="shared" si="525"/>
        <v xml:space="preserve">n/a </v>
      </c>
    </row>
    <row r="380" spans="1:20" ht="13.15" customHeight="1">
      <c r="A380" s="281">
        <v>4115</v>
      </c>
      <c r="B380" s="279" t="s">
        <v>300</v>
      </c>
      <c r="C380" s="144">
        <v>2973</v>
      </c>
      <c r="D380" s="339">
        <f>'KOTIS-from World'!C216</f>
        <v>2604</v>
      </c>
      <c r="E380" s="339">
        <f>'KOTIS-from World'!D216</f>
        <v>2294</v>
      </c>
      <c r="F380" s="339">
        <f>'KOTIS-from World'!E216</f>
        <v>2102</v>
      </c>
      <c r="G380" s="339">
        <f>'KOTIS-from World'!F216</f>
        <v>1289</v>
      </c>
      <c r="H380" s="339">
        <f>'KOTIS-from World'!G216</f>
        <v>1398</v>
      </c>
      <c r="I380" s="339">
        <f>'KOTIS-from World'!H216</f>
        <v>428</v>
      </c>
      <c r="J380" s="121">
        <f>'KOTIS-from World'!I216</f>
        <v>458</v>
      </c>
      <c r="K380" s="122">
        <f t="shared" si="524"/>
        <v>7.0093457943925228E-2</v>
      </c>
      <c r="L380" s="144">
        <v>28</v>
      </c>
      <c r="M380" s="339">
        <f>'KOTIS-from the U.S.'!C217</f>
        <v>15</v>
      </c>
      <c r="N380" s="339">
        <f>'KOTIS-from the U.S.'!D217</f>
        <v>21</v>
      </c>
      <c r="O380" s="339">
        <f>'KOTIS-from the U.S.'!E217</f>
        <v>19</v>
      </c>
      <c r="P380" s="339">
        <f>'KOTIS-from the U.S.'!F217</f>
        <v>14</v>
      </c>
      <c r="Q380" s="339">
        <f>'KOTIS-from the U.S.'!G217</f>
        <v>24</v>
      </c>
      <c r="R380" s="339">
        <f>'KOTIS-from the U.S.'!H217</f>
        <v>13</v>
      </c>
      <c r="S380" s="121">
        <f>'KOTIS-from the U.S.'!I217</f>
        <v>8</v>
      </c>
      <c r="T380" s="123">
        <f t="shared" si="525"/>
        <v>-0.38461538461538464</v>
      </c>
    </row>
    <row r="381" spans="1:20" s="48" customFormat="1" ht="13.15" customHeight="1">
      <c r="A381" s="271" t="s">
        <v>480</v>
      </c>
      <c r="B381" s="272" t="s">
        <v>337</v>
      </c>
      <c r="C381" s="437">
        <f t="shared" ref="C381:H381" si="526">SUM(C370:C380)</f>
        <v>687688</v>
      </c>
      <c r="D381" s="437">
        <f t="shared" si="526"/>
        <v>585168</v>
      </c>
      <c r="E381" s="437">
        <f t="shared" si="526"/>
        <v>483976</v>
      </c>
      <c r="F381" s="437">
        <f t="shared" si="526"/>
        <v>385076</v>
      </c>
      <c r="G381" s="437">
        <f t="shared" si="526"/>
        <v>261924</v>
      </c>
      <c r="H381" s="437">
        <f t="shared" si="526"/>
        <v>360623</v>
      </c>
      <c r="I381" s="124">
        <f t="shared" ref="I381:J381" si="527">SUM(I370:I380)</f>
        <v>101741</v>
      </c>
      <c r="J381" s="124">
        <f t="shared" si="527"/>
        <v>142835</v>
      </c>
      <c r="K381" s="125">
        <f>(J381-I381)/I381</f>
        <v>0.40390796237505039</v>
      </c>
      <c r="L381" s="437">
        <f t="shared" ref="L381:Q381" si="528">SUM(L370:L380)</f>
        <v>285815</v>
      </c>
      <c r="M381" s="437">
        <f t="shared" si="528"/>
        <v>275063</v>
      </c>
      <c r="N381" s="437">
        <f t="shared" si="528"/>
        <v>217285</v>
      </c>
      <c r="O381" s="437">
        <f t="shared" si="528"/>
        <v>160687</v>
      </c>
      <c r="P381" s="437">
        <f t="shared" si="528"/>
        <v>88267</v>
      </c>
      <c r="Q381" s="437">
        <f t="shared" si="528"/>
        <v>120368</v>
      </c>
      <c r="R381" s="124">
        <f t="shared" ref="R381:S381" si="529">SUM(R370:R380)</f>
        <v>29623</v>
      </c>
      <c r="S381" s="124">
        <f t="shared" si="529"/>
        <v>45851</v>
      </c>
      <c r="T381" s="126">
        <f>(S381-R381)/R381</f>
        <v>0.54781757418222332</v>
      </c>
    </row>
    <row r="382" spans="1:20" s="48" customFormat="1" ht="13.15" customHeight="1">
      <c r="A382" s="269"/>
      <c r="B382" s="273" t="s">
        <v>498</v>
      </c>
      <c r="C382" s="475"/>
      <c r="D382" s="475">
        <f>(D381-C381)/C381</f>
        <v>-0.14907923360593758</v>
      </c>
      <c r="E382" s="475">
        <f t="shared" ref="E382:H382" si="530">(E381-D381)/D381</f>
        <v>-0.17292811636999972</v>
      </c>
      <c r="F382" s="475">
        <f t="shared" si="530"/>
        <v>-0.20434897598228011</v>
      </c>
      <c r="G382" s="475">
        <f t="shared" si="530"/>
        <v>-0.3198121929177617</v>
      </c>
      <c r="H382" s="475">
        <f t="shared" si="530"/>
        <v>0.37682304790702648</v>
      </c>
      <c r="I382" s="128"/>
      <c r="J382" s="128"/>
      <c r="K382" s="129"/>
      <c r="L382" s="407"/>
      <c r="M382" s="407">
        <f t="shared" ref="M382" si="531">IF(L381&gt;0,(M381-L381)/L381,"n/a")</f>
        <v>-3.7618739394363485E-2</v>
      </c>
      <c r="N382" s="407">
        <f t="shared" ref="N382" si="532">IF(M381&gt;0,(N381-M381)/M381,"n/a")</f>
        <v>-0.21005369678946278</v>
      </c>
      <c r="O382" s="407">
        <f t="shared" ref="O382" si="533">IF(N381&gt;0,(O381-N381)/N381,"n/a")</f>
        <v>-0.26047817382700139</v>
      </c>
      <c r="P382" s="407">
        <f t="shared" ref="P382" si="534">IF(O381&gt;0,(P381-O381)/O381,"n/a")</f>
        <v>-0.45068985045461052</v>
      </c>
      <c r="Q382" s="407">
        <f t="shared" ref="Q382" si="535">IF(P381&gt;0,(Q381-P381)/P381,"n/a")</f>
        <v>0.36368065075282946</v>
      </c>
      <c r="R382" s="131"/>
      <c r="S382" s="132"/>
      <c r="T382" s="133"/>
    </row>
    <row r="383" spans="1:20" s="47" customFormat="1" ht="13.15" customHeight="1">
      <c r="A383" s="274"/>
      <c r="B383" s="275" t="s">
        <v>499</v>
      </c>
      <c r="C383" s="134"/>
      <c r="D383" s="135"/>
      <c r="E383" s="135"/>
      <c r="F383" s="135"/>
      <c r="G383" s="135"/>
      <c r="H383" s="135"/>
      <c r="I383" s="136"/>
      <c r="J383" s="136"/>
      <c r="K383" s="137"/>
      <c r="L383" s="477">
        <f>L381/C381</f>
        <v>0.41561725666290528</v>
      </c>
      <c r="M383" s="477">
        <f t="shared" ref="M383" si="536">M381/D381</f>
        <v>0.47005817132857575</v>
      </c>
      <c r="N383" s="477">
        <f t="shared" ref="N383" si="537">N381/E381</f>
        <v>0.44895821280394071</v>
      </c>
      <c r="O383" s="477">
        <f t="shared" ref="O383" si="538">O381/F381</f>
        <v>0.41728645773821271</v>
      </c>
      <c r="P383" s="477">
        <f t="shared" ref="P383" si="539">P381/G381</f>
        <v>0.33699470075289018</v>
      </c>
      <c r="Q383" s="477">
        <f t="shared" ref="Q383" si="540">Q381/H381</f>
        <v>0.33377793429703595</v>
      </c>
      <c r="R383" s="139">
        <f t="shared" ref="R383" si="541">R381/I381</f>
        <v>0.29116088892383601</v>
      </c>
      <c r="S383" s="139">
        <f t="shared" ref="S383" si="542">S381/J381</f>
        <v>0.32100675604718731</v>
      </c>
      <c r="T383" s="137"/>
    </row>
    <row r="384" spans="1:20" ht="13.15" customHeight="1">
      <c r="A384" s="278"/>
      <c r="B384" s="279"/>
      <c r="C384" s="144"/>
      <c r="D384" s="144"/>
      <c r="E384" s="144"/>
      <c r="F384" s="144"/>
      <c r="G384" s="144"/>
      <c r="H384" s="144"/>
      <c r="I384" s="147"/>
      <c r="J384" s="147"/>
      <c r="K384" s="145"/>
      <c r="L384" s="144"/>
      <c r="M384" s="144"/>
      <c r="N384" s="144"/>
      <c r="O384" s="144"/>
      <c r="P384" s="144"/>
      <c r="Q384" s="144"/>
      <c r="R384" s="147"/>
      <c r="S384" s="147"/>
      <c r="T384" s="146"/>
    </row>
    <row r="385" spans="1:20" ht="13.15" customHeight="1">
      <c r="A385" s="278" t="s">
        <v>338</v>
      </c>
      <c r="B385" s="279"/>
      <c r="C385" s="144"/>
      <c r="D385" s="144"/>
      <c r="E385" s="144"/>
      <c r="F385" s="144"/>
      <c r="G385" s="144"/>
      <c r="H385" s="144"/>
      <c r="I385" s="147"/>
      <c r="J385" s="147"/>
      <c r="K385" s="145"/>
      <c r="L385" s="144"/>
      <c r="M385" s="144"/>
      <c r="N385" s="144"/>
      <c r="O385" s="144"/>
      <c r="P385" s="144"/>
      <c r="Q385" s="144"/>
      <c r="R385" s="147"/>
      <c r="S385" s="147"/>
      <c r="T385" s="146"/>
    </row>
    <row r="386" spans="1:20" ht="13.15" customHeight="1">
      <c r="A386" s="281" t="s">
        <v>339</v>
      </c>
      <c r="B386" s="279" t="s">
        <v>340</v>
      </c>
      <c r="C386" s="120">
        <v>99065</v>
      </c>
      <c r="D386" s="339">
        <f>'KOTIS-from World'!C217</f>
        <v>107080</v>
      </c>
      <c r="E386" s="339">
        <f>'KOTIS-from World'!D217</f>
        <v>108701</v>
      </c>
      <c r="F386" s="339">
        <f>'KOTIS-from World'!E217</f>
        <v>67132</v>
      </c>
      <c r="G386" s="339">
        <f>'KOTIS-from World'!F217</f>
        <v>24610</v>
      </c>
      <c r="H386" s="339">
        <f>'KOTIS-from World'!G217</f>
        <v>29821</v>
      </c>
      <c r="I386" s="339">
        <f>'KOTIS-from World'!H217</f>
        <v>10509</v>
      </c>
      <c r="J386" s="121">
        <f>'KOTIS-from World'!I217</f>
        <v>8873</v>
      </c>
      <c r="K386" s="122">
        <f>IF(I386&gt;0, (J386-I386)/I386, "n/a ")</f>
        <v>-0.15567608716338377</v>
      </c>
      <c r="L386" s="120">
        <v>28545</v>
      </c>
      <c r="M386" s="339">
        <f>'KOTIS-from the U.S.'!C218</f>
        <v>29444</v>
      </c>
      <c r="N386" s="339">
        <f>'KOTIS-from the U.S.'!D218</f>
        <v>20590</v>
      </c>
      <c r="O386" s="339">
        <f>'KOTIS-from the U.S.'!E218</f>
        <v>11488</v>
      </c>
      <c r="P386" s="339">
        <f>'KOTIS-from the U.S.'!F218</f>
        <v>1167</v>
      </c>
      <c r="Q386" s="339">
        <f>'KOTIS-from the U.S.'!G218</f>
        <v>3789</v>
      </c>
      <c r="R386" s="339">
        <f>'KOTIS-from the U.S.'!H218</f>
        <v>108</v>
      </c>
      <c r="S386" s="121">
        <f>'KOTIS-from the U.S.'!I218</f>
        <v>186</v>
      </c>
      <c r="T386" s="123">
        <f>IF(R386&gt;0, (S386-R386)/R386, "n/a ")</f>
        <v>0.72222222222222221</v>
      </c>
    </row>
    <row r="387" spans="1:20" ht="13.15" customHeight="1">
      <c r="A387" s="281" t="s">
        <v>341</v>
      </c>
      <c r="B387" s="279" t="s">
        <v>342</v>
      </c>
      <c r="C387" s="120">
        <v>51168</v>
      </c>
      <c r="D387" s="339">
        <f>'KOTIS-from World'!C218</f>
        <v>63651</v>
      </c>
      <c r="E387" s="339">
        <f>'KOTIS-from World'!D218</f>
        <v>90183</v>
      </c>
      <c r="F387" s="339">
        <f>'KOTIS-from World'!E218</f>
        <v>65286</v>
      </c>
      <c r="G387" s="339">
        <f>'KOTIS-from World'!F218</f>
        <v>36000</v>
      </c>
      <c r="H387" s="339">
        <f>'KOTIS-from World'!G218</f>
        <v>47306</v>
      </c>
      <c r="I387" s="339">
        <f>'KOTIS-from World'!H218</f>
        <v>7784</v>
      </c>
      <c r="J387" s="121">
        <f>'KOTIS-from World'!I218</f>
        <v>6135</v>
      </c>
      <c r="K387" s="122">
        <f>IF(I387&gt;0, (J387-I387)/I387, "n/a ")</f>
        <v>-0.21184480986639259</v>
      </c>
      <c r="L387" s="120">
        <v>1026</v>
      </c>
      <c r="M387" s="339">
        <f>'KOTIS-from the U.S.'!C219</f>
        <v>1114</v>
      </c>
      <c r="N387" s="339">
        <f>'KOTIS-from the U.S.'!D219</f>
        <v>1523</v>
      </c>
      <c r="O387" s="339">
        <f>'KOTIS-from the U.S.'!E219</f>
        <v>309</v>
      </c>
      <c r="P387" s="339">
        <f>'KOTIS-from the U.S.'!F219</f>
        <v>3</v>
      </c>
      <c r="Q387" s="339">
        <f>'KOTIS-from the U.S.'!G219</f>
        <v>166</v>
      </c>
      <c r="R387" s="339">
        <f>'KOTIS-from the U.S.'!H219</f>
        <v>150</v>
      </c>
      <c r="S387" s="121">
        <f>'KOTIS-from the U.S.'!I219</f>
        <v>0</v>
      </c>
      <c r="T387" s="123">
        <f>IF(R387&gt;0, (S387-R387)/R387, "n/a ")</f>
        <v>-1</v>
      </c>
    </row>
    <row r="388" spans="1:20" s="48" customFormat="1" ht="13.15" customHeight="1">
      <c r="A388" s="276"/>
      <c r="B388" s="287" t="s">
        <v>343</v>
      </c>
      <c r="C388" s="291">
        <f t="shared" ref="C388:H388" si="543">C386+C387</f>
        <v>150233</v>
      </c>
      <c r="D388" s="291">
        <f t="shared" si="543"/>
        <v>170731</v>
      </c>
      <c r="E388" s="291">
        <f t="shared" si="543"/>
        <v>198884</v>
      </c>
      <c r="F388" s="291">
        <f t="shared" si="543"/>
        <v>132418</v>
      </c>
      <c r="G388" s="291">
        <f t="shared" si="543"/>
        <v>60610</v>
      </c>
      <c r="H388" s="291">
        <f t="shared" si="543"/>
        <v>77127</v>
      </c>
      <c r="I388" s="292">
        <f t="shared" ref="I388" si="544">I386+I387</f>
        <v>18293</v>
      </c>
      <c r="J388" s="140">
        <f t="shared" ref="J388" si="545">J386+J387</f>
        <v>15008</v>
      </c>
      <c r="K388" s="166">
        <f>(J388-I388)/I388</f>
        <v>-0.17957688733395288</v>
      </c>
      <c r="L388" s="142">
        <f t="shared" ref="L388:S388" si="546">L386+L387</f>
        <v>29571</v>
      </c>
      <c r="M388" s="142">
        <f t="shared" si="546"/>
        <v>30558</v>
      </c>
      <c r="N388" s="142">
        <f t="shared" si="546"/>
        <v>22113</v>
      </c>
      <c r="O388" s="142">
        <f t="shared" si="546"/>
        <v>11797</v>
      </c>
      <c r="P388" s="142">
        <f t="shared" si="546"/>
        <v>1170</v>
      </c>
      <c r="Q388" s="142">
        <f t="shared" si="546"/>
        <v>3955</v>
      </c>
      <c r="R388" s="140">
        <f t="shared" si="546"/>
        <v>258</v>
      </c>
      <c r="S388" s="140">
        <f t="shared" si="546"/>
        <v>186</v>
      </c>
      <c r="T388" s="167">
        <f>(S388-R388)/R388</f>
        <v>-0.27906976744186046</v>
      </c>
    </row>
    <row r="389" spans="1:20" s="48" customFormat="1" ht="13.15" customHeight="1">
      <c r="A389" s="269"/>
      <c r="B389" s="273" t="s">
        <v>498</v>
      </c>
      <c r="C389" s="475"/>
      <c r="D389" s="475">
        <f>(D388-C388)/C388</f>
        <v>0.13644139436741595</v>
      </c>
      <c r="E389" s="475">
        <f t="shared" ref="E389:H389" si="547">(E388-D388)/D388</f>
        <v>0.16489682600113628</v>
      </c>
      <c r="F389" s="475">
        <f t="shared" si="547"/>
        <v>-0.33419480702318938</v>
      </c>
      <c r="G389" s="475">
        <f t="shared" si="547"/>
        <v>-0.5422827712244559</v>
      </c>
      <c r="H389" s="475">
        <f t="shared" si="547"/>
        <v>0.27251278666886652</v>
      </c>
      <c r="I389" s="128"/>
      <c r="J389" s="128"/>
      <c r="K389" s="129"/>
      <c r="L389" s="407"/>
      <c r="M389" s="407">
        <f t="shared" ref="M389" si="548">IF(L388&gt;0,(M388-L388)/L388,"n/a")</f>
        <v>3.3377295323120622E-2</v>
      </c>
      <c r="N389" s="407">
        <f t="shared" ref="N389" si="549">IF(M388&gt;0,(N388-M388)/M388,"n/a")</f>
        <v>-0.27635970940506577</v>
      </c>
      <c r="O389" s="407">
        <f t="shared" ref="O389" si="550">IF(N388&gt;0,(O388-N388)/N388,"n/a")</f>
        <v>-0.46651291095735542</v>
      </c>
      <c r="P389" s="407">
        <f t="shared" ref="P389" si="551">IF(O388&gt;0,(P388-O388)/O388,"n/a")</f>
        <v>-0.90082224294312119</v>
      </c>
      <c r="Q389" s="407">
        <f t="shared" ref="Q389" si="552">IF(P388&gt;0,(Q388-P388)/P388,"n/a")</f>
        <v>2.3803418803418803</v>
      </c>
      <c r="R389" s="131"/>
      <c r="S389" s="132"/>
      <c r="T389" s="133"/>
    </row>
    <row r="390" spans="1:20" s="47" customFormat="1" ht="13.15" customHeight="1">
      <c r="A390" s="274"/>
      <c r="B390" s="275" t="s">
        <v>499</v>
      </c>
      <c r="C390" s="134"/>
      <c r="D390" s="135"/>
      <c r="E390" s="135"/>
      <c r="F390" s="135"/>
      <c r="G390" s="135"/>
      <c r="H390" s="135"/>
      <c r="I390" s="136"/>
      <c r="J390" s="136"/>
      <c r="K390" s="137"/>
      <c r="L390" s="477">
        <f>L388/C388</f>
        <v>0.19683425079709518</v>
      </c>
      <c r="M390" s="477">
        <f t="shared" ref="M390" si="553">M388/D388</f>
        <v>0.17898331293086786</v>
      </c>
      <c r="N390" s="477">
        <f t="shared" ref="N390" si="554">N388/E388</f>
        <v>0.11118541461354357</v>
      </c>
      <c r="O390" s="477">
        <f t="shared" ref="O390" si="555">O388/F388</f>
        <v>8.9089096648491892E-2</v>
      </c>
      <c r="P390" s="477">
        <f t="shared" ref="P390" si="556">P388/G388</f>
        <v>1.9303745256558324E-2</v>
      </c>
      <c r="Q390" s="477">
        <f t="shared" ref="Q390" si="557">Q388/H388</f>
        <v>5.127905921402362E-2</v>
      </c>
      <c r="R390" s="139">
        <f t="shared" ref="R390" si="558">R388/I388</f>
        <v>1.4103755534904061E-2</v>
      </c>
      <c r="S390" s="139">
        <f t="shared" ref="S390" si="559">S388/J388</f>
        <v>1.2393390191897655E-2</v>
      </c>
      <c r="T390" s="137"/>
    </row>
    <row r="391" spans="1:20" ht="13.15" customHeight="1">
      <c r="A391" s="280" t="s">
        <v>344</v>
      </c>
      <c r="B391" s="279"/>
      <c r="C391" s="144"/>
      <c r="D391" s="144"/>
      <c r="E391" s="144"/>
      <c r="F391" s="144"/>
      <c r="G391" s="144"/>
      <c r="H391" s="144"/>
      <c r="I391" s="147"/>
      <c r="J391" s="147"/>
      <c r="K391" s="145"/>
      <c r="L391" s="144"/>
      <c r="M391" s="144"/>
      <c r="N391" s="144"/>
      <c r="O391" s="144"/>
      <c r="P391" s="144"/>
      <c r="Q391" s="144"/>
      <c r="R391" s="147"/>
      <c r="S391" s="147"/>
      <c r="T391" s="146"/>
    </row>
    <row r="392" spans="1:20" ht="13.15" customHeight="1">
      <c r="A392" s="278"/>
      <c r="B392" s="279"/>
      <c r="C392" s="144"/>
      <c r="D392" s="144"/>
      <c r="E392" s="144"/>
      <c r="F392" s="144"/>
      <c r="G392" s="144"/>
      <c r="H392" s="144"/>
      <c r="I392" s="147"/>
      <c r="J392" s="147"/>
      <c r="K392" s="145"/>
      <c r="L392" s="144"/>
      <c r="M392" s="144"/>
      <c r="N392" s="144"/>
      <c r="O392" s="144"/>
      <c r="P392" s="144"/>
      <c r="Q392" s="144"/>
      <c r="R392" s="147"/>
      <c r="S392" s="147"/>
      <c r="T392" s="146"/>
    </row>
    <row r="393" spans="1:20" ht="13.15" customHeight="1">
      <c r="A393" s="278" t="s">
        <v>345</v>
      </c>
      <c r="B393" s="279"/>
      <c r="C393" s="144"/>
      <c r="D393" s="144"/>
      <c r="E393" s="144"/>
      <c r="F393" s="144"/>
      <c r="G393" s="144"/>
      <c r="H393" s="144"/>
      <c r="I393" s="147"/>
      <c r="J393" s="147"/>
      <c r="K393" s="145"/>
      <c r="L393" s="144"/>
      <c r="M393" s="144"/>
      <c r="N393" s="144"/>
      <c r="O393" s="144"/>
      <c r="P393" s="144"/>
      <c r="Q393" s="144"/>
      <c r="R393" s="147"/>
      <c r="S393" s="147"/>
      <c r="T393" s="146"/>
    </row>
    <row r="394" spans="1:20" ht="13.15" customHeight="1">
      <c r="A394" s="281" t="s">
        <v>346</v>
      </c>
      <c r="B394" s="279" t="s">
        <v>347</v>
      </c>
      <c r="C394" s="120">
        <v>284216</v>
      </c>
      <c r="D394" s="339">
        <f>'KOTIS-from World'!C219</f>
        <v>368634</v>
      </c>
      <c r="E394" s="339">
        <f>'KOTIS-from World'!D219</f>
        <v>622110</v>
      </c>
      <c r="F394" s="339">
        <f>'KOTIS-from World'!E219</f>
        <v>472534</v>
      </c>
      <c r="G394" s="339">
        <f>'KOTIS-from World'!F219</f>
        <v>429966</v>
      </c>
      <c r="H394" s="339">
        <f>'KOTIS-from World'!G219</f>
        <v>554059</v>
      </c>
      <c r="I394" s="339">
        <f>'KOTIS-from World'!H219</f>
        <v>171565</v>
      </c>
      <c r="J394" s="121">
        <f>'KOTIS-from World'!I219</f>
        <v>248654</v>
      </c>
      <c r="K394" s="122">
        <f t="shared" ref="K394:K406" si="560">IF(I394&gt;0, (J394-I394)/I394, "n/a ")</f>
        <v>0.44932824293999357</v>
      </c>
      <c r="L394" s="120">
        <v>622</v>
      </c>
      <c r="M394" s="339">
        <f>'KOTIS-from the U.S.'!C220</f>
        <v>2071</v>
      </c>
      <c r="N394" s="339">
        <f>'KOTIS-from the U.S.'!D220</f>
        <v>2833</v>
      </c>
      <c r="O394" s="339">
        <f>'KOTIS-from the U.S.'!E220</f>
        <v>1595</v>
      </c>
      <c r="P394" s="339">
        <f>'KOTIS-from the U.S.'!F220</f>
        <v>561</v>
      </c>
      <c r="Q394" s="339">
        <f>'KOTIS-from the U.S.'!G220</f>
        <v>642</v>
      </c>
      <c r="R394" s="339">
        <f>'KOTIS-from the U.S.'!H220</f>
        <v>285</v>
      </c>
      <c r="S394" s="121">
        <f>'KOTIS-from the U.S.'!I220</f>
        <v>158</v>
      </c>
      <c r="T394" s="123">
        <f>IF(R394&gt;0, (S394-R394)/R394, "n/a ")</f>
        <v>-0.4456140350877193</v>
      </c>
    </row>
    <row r="395" spans="1:20" ht="13.15" customHeight="1">
      <c r="A395" s="281" t="s">
        <v>348</v>
      </c>
      <c r="B395" s="279" t="s">
        <v>349</v>
      </c>
      <c r="C395" s="120">
        <v>112069</v>
      </c>
      <c r="D395" s="339">
        <f>'KOTIS-from World'!C220</f>
        <v>110314</v>
      </c>
      <c r="E395" s="339">
        <f>'KOTIS-from World'!D220</f>
        <v>125425</v>
      </c>
      <c r="F395" s="339">
        <f>'KOTIS-from World'!E220</f>
        <v>113697</v>
      </c>
      <c r="G395" s="339">
        <f>'KOTIS-from World'!F220</f>
        <v>94288</v>
      </c>
      <c r="H395" s="339">
        <f>'KOTIS-from World'!G220</f>
        <v>88874</v>
      </c>
      <c r="I395" s="339">
        <f>'KOTIS-from World'!H220</f>
        <v>28583</v>
      </c>
      <c r="J395" s="121">
        <f>'KOTIS-from World'!I220</f>
        <v>37295</v>
      </c>
      <c r="K395" s="122">
        <f t="shared" si="560"/>
        <v>0.30479655739425532</v>
      </c>
      <c r="L395" s="120">
        <v>914</v>
      </c>
      <c r="M395" s="339">
        <f>'KOTIS-from the U.S.'!C221</f>
        <v>1366</v>
      </c>
      <c r="N395" s="339">
        <f>'KOTIS-from the U.S.'!D221</f>
        <v>946</v>
      </c>
      <c r="O395" s="339">
        <f>'KOTIS-from the U.S.'!E221</f>
        <v>1007</v>
      </c>
      <c r="P395" s="339">
        <f>'KOTIS-from the U.S.'!F221</f>
        <v>491</v>
      </c>
      <c r="Q395" s="339">
        <f>'KOTIS-from the U.S.'!G221</f>
        <v>67</v>
      </c>
      <c r="R395" s="339">
        <f>'KOTIS-from the U.S.'!H221</f>
        <v>65</v>
      </c>
      <c r="S395" s="121">
        <f>'KOTIS-from the U.S.'!I221</f>
        <v>3</v>
      </c>
      <c r="T395" s="123">
        <f t="shared" ref="T395:T406" si="561">IF(R395&gt;0, (S395-R395)/R395, "n/a ")</f>
        <v>-0.9538461538461539</v>
      </c>
    </row>
    <row r="396" spans="1:20" ht="13.15" customHeight="1">
      <c r="A396" s="281" t="s">
        <v>350</v>
      </c>
      <c r="B396" s="279" t="s">
        <v>351</v>
      </c>
      <c r="C396" s="120">
        <v>578027</v>
      </c>
      <c r="D396" s="339">
        <f>'KOTIS-from World'!C221</f>
        <v>586155</v>
      </c>
      <c r="E396" s="339">
        <f>'KOTIS-from World'!D221</f>
        <v>515979</v>
      </c>
      <c r="F396" s="339">
        <f>'KOTIS-from World'!E221</f>
        <v>406590</v>
      </c>
      <c r="G396" s="339">
        <f>'KOTIS-from World'!F221</f>
        <v>368907</v>
      </c>
      <c r="H396" s="339">
        <f>'KOTIS-from World'!G221</f>
        <v>528188</v>
      </c>
      <c r="I396" s="339">
        <f>'KOTIS-from World'!H221</f>
        <v>154442</v>
      </c>
      <c r="J396" s="121">
        <f>'KOTIS-from World'!I221</f>
        <v>155839</v>
      </c>
      <c r="K396" s="122">
        <f t="shared" si="560"/>
        <v>9.0454669066704647E-3</v>
      </c>
      <c r="L396" s="120">
        <v>66603</v>
      </c>
      <c r="M396" s="339">
        <f>'KOTIS-from the U.S.'!C222</f>
        <v>81011</v>
      </c>
      <c r="N396" s="339">
        <f>'KOTIS-from the U.S.'!D222</f>
        <v>72642</v>
      </c>
      <c r="O396" s="339">
        <f>'KOTIS-from the U.S.'!E222</f>
        <v>59616</v>
      </c>
      <c r="P396" s="339">
        <f>'KOTIS-from the U.S.'!F222</f>
        <v>52082</v>
      </c>
      <c r="Q396" s="339">
        <f>'KOTIS-from the U.S.'!G222</f>
        <v>75954</v>
      </c>
      <c r="R396" s="339">
        <f>'KOTIS-from the U.S.'!H222</f>
        <v>23423</v>
      </c>
      <c r="S396" s="121">
        <f>'KOTIS-from the U.S.'!I222</f>
        <v>19010</v>
      </c>
      <c r="T396" s="123">
        <f t="shared" si="561"/>
        <v>-0.18840455962088545</v>
      </c>
    </row>
    <row r="397" spans="1:20" ht="13.15" customHeight="1">
      <c r="A397" s="281" t="s">
        <v>352</v>
      </c>
      <c r="B397" s="279" t="s">
        <v>353</v>
      </c>
      <c r="C397" s="120">
        <v>842</v>
      </c>
      <c r="D397" s="339">
        <f>'KOTIS-from World'!C222</f>
        <v>1063</v>
      </c>
      <c r="E397" s="339">
        <f>'KOTIS-from World'!D222</f>
        <v>952</v>
      </c>
      <c r="F397" s="339">
        <f>'KOTIS-from World'!E222</f>
        <v>1154</v>
      </c>
      <c r="G397" s="339">
        <f>'KOTIS-from World'!F222</f>
        <v>594</v>
      </c>
      <c r="H397" s="339">
        <f>'KOTIS-from World'!G222</f>
        <v>582</v>
      </c>
      <c r="I397" s="339">
        <f>'KOTIS-from World'!H222</f>
        <v>208</v>
      </c>
      <c r="J397" s="121">
        <f>'KOTIS-from World'!I222</f>
        <v>227</v>
      </c>
      <c r="K397" s="122">
        <f t="shared" si="560"/>
        <v>9.1346153846153841E-2</v>
      </c>
      <c r="L397" s="120">
        <v>0</v>
      </c>
      <c r="M397" s="339">
        <f>'KOTIS-from the U.S.'!C223</f>
        <v>1</v>
      </c>
      <c r="N397" s="339">
        <f>'KOTIS-from the U.S.'!D223</f>
        <v>0</v>
      </c>
      <c r="O397" s="339">
        <f>'KOTIS-from the U.S.'!E223</f>
        <v>0</v>
      </c>
      <c r="P397" s="339">
        <f>'KOTIS-from the U.S.'!F223</f>
        <v>1</v>
      </c>
      <c r="Q397" s="339">
        <f>'KOTIS-from the U.S.'!G223</f>
        <v>0</v>
      </c>
      <c r="R397" s="339">
        <f>'KOTIS-from the U.S.'!H223</f>
        <v>0</v>
      </c>
      <c r="S397" s="121">
        <f>'KOTIS-from the U.S.'!I223</f>
        <v>0</v>
      </c>
      <c r="T397" s="123" t="str">
        <f t="shared" si="561"/>
        <v xml:space="preserve">n/a </v>
      </c>
    </row>
    <row r="398" spans="1:20" ht="13.15" customHeight="1">
      <c r="A398" s="281" t="s">
        <v>354</v>
      </c>
      <c r="B398" s="279" t="s">
        <v>355</v>
      </c>
      <c r="C398" s="120">
        <v>10179</v>
      </c>
      <c r="D398" s="339">
        <f>'KOTIS-from World'!C223</f>
        <v>10086</v>
      </c>
      <c r="E398" s="339">
        <f>'KOTIS-from World'!D223</f>
        <v>9846</v>
      </c>
      <c r="F398" s="339">
        <f>'KOTIS-from World'!E223</f>
        <v>10980</v>
      </c>
      <c r="G398" s="339">
        <f>'KOTIS-from World'!F223</f>
        <v>9879</v>
      </c>
      <c r="H398" s="339">
        <f>'KOTIS-from World'!G223</f>
        <v>8108</v>
      </c>
      <c r="I398" s="339">
        <f>'KOTIS-from World'!H223</f>
        <v>2378</v>
      </c>
      <c r="J398" s="121">
        <f>'KOTIS-from World'!I223</f>
        <v>2837</v>
      </c>
      <c r="K398" s="122">
        <f t="shared" si="560"/>
        <v>0.1930193439865433</v>
      </c>
      <c r="L398" s="120">
        <v>307</v>
      </c>
      <c r="M398" s="339">
        <f>'KOTIS-from the U.S.'!C224</f>
        <v>438</v>
      </c>
      <c r="N398" s="339">
        <f>'KOTIS-from the U.S.'!D224</f>
        <v>368</v>
      </c>
      <c r="O398" s="339">
        <f>'KOTIS-from the U.S.'!E224</f>
        <v>426</v>
      </c>
      <c r="P398" s="339">
        <f>'KOTIS-from the U.S.'!F224</f>
        <v>226</v>
      </c>
      <c r="Q398" s="339">
        <f>'KOTIS-from the U.S.'!G224</f>
        <v>223</v>
      </c>
      <c r="R398" s="339">
        <f>'KOTIS-from the U.S.'!H224</f>
        <v>73</v>
      </c>
      <c r="S398" s="121">
        <f>'KOTIS-from the U.S.'!I224</f>
        <v>0</v>
      </c>
      <c r="T398" s="123">
        <f t="shared" si="561"/>
        <v>-1</v>
      </c>
    </row>
    <row r="399" spans="1:20" ht="13.15" customHeight="1">
      <c r="A399" s="281" t="s">
        <v>356</v>
      </c>
      <c r="B399" s="279" t="s">
        <v>357</v>
      </c>
      <c r="C399" s="120">
        <v>488</v>
      </c>
      <c r="D399" s="339">
        <f>'KOTIS-from World'!C224</f>
        <v>1531</v>
      </c>
      <c r="E399" s="339">
        <f>'KOTIS-from World'!D224</f>
        <v>1398</v>
      </c>
      <c r="F399" s="339">
        <f>'KOTIS-from World'!E224</f>
        <v>550</v>
      </c>
      <c r="G399" s="339">
        <f>'KOTIS-from World'!F224</f>
        <v>1016</v>
      </c>
      <c r="H399" s="339">
        <f>'KOTIS-from World'!G224</f>
        <v>257</v>
      </c>
      <c r="I399" s="339">
        <f>'KOTIS-from World'!H224</f>
        <v>80</v>
      </c>
      <c r="J399" s="121">
        <f>'KOTIS-from World'!I224</f>
        <v>232</v>
      </c>
      <c r="K399" s="122">
        <f t="shared" si="560"/>
        <v>1.9</v>
      </c>
      <c r="L399" s="120">
        <v>0</v>
      </c>
      <c r="M399" s="339">
        <f>'KOTIS-from the U.S.'!C225</f>
        <v>6</v>
      </c>
      <c r="N399" s="339">
        <f>'KOTIS-from the U.S.'!D225</f>
        <v>0</v>
      </c>
      <c r="O399" s="339">
        <f>'KOTIS-from the U.S.'!E225</f>
        <v>5</v>
      </c>
      <c r="P399" s="339">
        <f>'KOTIS-from the U.S.'!F225</f>
        <v>0</v>
      </c>
      <c r="Q399" s="339">
        <f>'KOTIS-from the U.S.'!G225</f>
        <v>0</v>
      </c>
      <c r="R399" s="339">
        <f>'KOTIS-from the U.S.'!H225</f>
        <v>0</v>
      </c>
      <c r="S399" s="121">
        <f>'KOTIS-from the U.S.'!I225</f>
        <v>0</v>
      </c>
      <c r="T399" s="123" t="str">
        <f t="shared" si="561"/>
        <v xml:space="preserve">n/a </v>
      </c>
    </row>
    <row r="400" spans="1:20" ht="13.15" customHeight="1">
      <c r="A400" s="281" t="s">
        <v>358</v>
      </c>
      <c r="B400" s="279" t="s">
        <v>359</v>
      </c>
      <c r="C400" s="120">
        <v>615646</v>
      </c>
      <c r="D400" s="339">
        <f>'KOTIS-from World'!C225</f>
        <v>709256</v>
      </c>
      <c r="E400" s="339">
        <f>'KOTIS-from World'!D225</f>
        <v>724652</v>
      </c>
      <c r="F400" s="339">
        <f>'KOTIS-from World'!E225</f>
        <v>626527</v>
      </c>
      <c r="G400" s="339">
        <f>'KOTIS-from World'!F225</f>
        <v>575831</v>
      </c>
      <c r="H400" s="339">
        <f>'KOTIS-from World'!G225</f>
        <v>852301</v>
      </c>
      <c r="I400" s="339">
        <f>'KOTIS-from World'!H225</f>
        <v>201839</v>
      </c>
      <c r="J400" s="121">
        <f>'KOTIS-from World'!I225</f>
        <v>235019</v>
      </c>
      <c r="K400" s="122">
        <f t="shared" si="560"/>
        <v>0.16438844821862969</v>
      </c>
      <c r="L400" s="120">
        <v>20029</v>
      </c>
      <c r="M400" s="339">
        <f>'KOTIS-from the U.S.'!C226</f>
        <v>19567</v>
      </c>
      <c r="N400" s="339">
        <f>'KOTIS-from the U.S.'!D226</f>
        <v>21253</v>
      </c>
      <c r="O400" s="339">
        <f>'KOTIS-from the U.S.'!E226</f>
        <v>17891</v>
      </c>
      <c r="P400" s="339">
        <f>'KOTIS-from the U.S.'!F226</f>
        <v>19094</v>
      </c>
      <c r="Q400" s="339">
        <f>'KOTIS-from the U.S.'!G226</f>
        <v>32169</v>
      </c>
      <c r="R400" s="339">
        <f>'KOTIS-from the U.S.'!H226</f>
        <v>7190</v>
      </c>
      <c r="S400" s="121">
        <f>'KOTIS-from the U.S.'!I226</f>
        <v>10434</v>
      </c>
      <c r="T400" s="123">
        <f t="shared" si="561"/>
        <v>0.45118219749652294</v>
      </c>
    </row>
    <row r="401" spans="1:20" ht="13.15" customHeight="1">
      <c r="A401" s="281" t="s">
        <v>360</v>
      </c>
      <c r="B401" s="279" t="s">
        <v>361</v>
      </c>
      <c r="C401" s="120">
        <v>114335</v>
      </c>
      <c r="D401" s="339">
        <f>'KOTIS-from World'!C226</f>
        <v>97875</v>
      </c>
      <c r="E401" s="339">
        <f>'KOTIS-from World'!D226</f>
        <v>89766</v>
      </c>
      <c r="F401" s="339">
        <f>'KOTIS-from World'!E226</f>
        <v>65354</v>
      </c>
      <c r="G401" s="339">
        <f>'KOTIS-from World'!F226</f>
        <v>78431</v>
      </c>
      <c r="H401" s="339">
        <f>'KOTIS-from World'!G226</f>
        <v>86935</v>
      </c>
      <c r="I401" s="339">
        <f>'KOTIS-from World'!H226</f>
        <v>27132</v>
      </c>
      <c r="J401" s="121">
        <f>'KOTIS-from World'!I226</f>
        <v>32481</v>
      </c>
      <c r="K401" s="122">
        <f t="shared" si="560"/>
        <v>0.19714727996461742</v>
      </c>
      <c r="L401" s="120">
        <v>266</v>
      </c>
      <c r="M401" s="339">
        <f>'KOTIS-from the U.S.'!C227</f>
        <v>187</v>
      </c>
      <c r="N401" s="339">
        <f>'KOTIS-from the U.S.'!D227</f>
        <v>206</v>
      </c>
      <c r="O401" s="339">
        <f>'KOTIS-from the U.S.'!E227</f>
        <v>63</v>
      </c>
      <c r="P401" s="339">
        <f>'KOTIS-from the U.S.'!F227</f>
        <v>93</v>
      </c>
      <c r="Q401" s="339">
        <f>'KOTIS-from the U.S.'!G227</f>
        <v>104</v>
      </c>
      <c r="R401" s="339">
        <f>'KOTIS-from the U.S.'!H227</f>
        <v>48</v>
      </c>
      <c r="S401" s="121">
        <f>'KOTIS-from the U.S.'!I227</f>
        <v>65</v>
      </c>
      <c r="T401" s="123">
        <f t="shared" si="561"/>
        <v>0.35416666666666669</v>
      </c>
    </row>
    <row r="402" spans="1:20" ht="13.15" customHeight="1">
      <c r="A402" s="281" t="s">
        <v>362</v>
      </c>
      <c r="B402" s="279" t="s">
        <v>363</v>
      </c>
      <c r="C402" s="120">
        <v>149477</v>
      </c>
      <c r="D402" s="339">
        <f>'KOTIS-from World'!C227</f>
        <v>183752</v>
      </c>
      <c r="E402" s="339">
        <f>'KOTIS-from World'!D227</f>
        <v>189415</v>
      </c>
      <c r="F402" s="339">
        <f>'KOTIS-from World'!E227</f>
        <v>168918</v>
      </c>
      <c r="G402" s="339">
        <f>'KOTIS-from World'!F227</f>
        <v>159440</v>
      </c>
      <c r="H402" s="339">
        <f>'KOTIS-from World'!G227</f>
        <v>166625</v>
      </c>
      <c r="I402" s="339">
        <f>'KOTIS-from World'!H227</f>
        <v>52637</v>
      </c>
      <c r="J402" s="121">
        <f>'KOTIS-from World'!I227</f>
        <v>42763</v>
      </c>
      <c r="K402" s="122">
        <f t="shared" si="560"/>
        <v>-0.18758667857210706</v>
      </c>
      <c r="L402" s="120">
        <v>814</v>
      </c>
      <c r="M402" s="339">
        <f>'KOTIS-from the U.S.'!C228</f>
        <v>1491</v>
      </c>
      <c r="N402" s="339">
        <f>'KOTIS-from the U.S.'!D228</f>
        <v>631</v>
      </c>
      <c r="O402" s="339">
        <f>'KOTIS-from the U.S.'!E228</f>
        <v>514</v>
      </c>
      <c r="P402" s="339">
        <f>'KOTIS-from the U.S.'!F228</f>
        <v>277</v>
      </c>
      <c r="Q402" s="339">
        <f>'KOTIS-from the U.S.'!G228</f>
        <v>480</v>
      </c>
      <c r="R402" s="339">
        <f>'KOTIS-from the U.S.'!H228</f>
        <v>130</v>
      </c>
      <c r="S402" s="121">
        <f>'KOTIS-from the U.S.'!I228</f>
        <v>68</v>
      </c>
      <c r="T402" s="123">
        <f t="shared" si="561"/>
        <v>-0.47692307692307695</v>
      </c>
    </row>
    <row r="403" spans="1:20" ht="13.15" customHeight="1">
      <c r="A403" s="281" t="s">
        <v>364</v>
      </c>
      <c r="B403" s="279" t="s">
        <v>365</v>
      </c>
      <c r="C403" s="120">
        <v>198760</v>
      </c>
      <c r="D403" s="339">
        <f>'KOTIS-from World'!C228</f>
        <v>282210</v>
      </c>
      <c r="E403" s="339">
        <f>'KOTIS-from World'!D228</f>
        <v>257669</v>
      </c>
      <c r="F403" s="339">
        <f>'KOTIS-from World'!E228</f>
        <v>173951</v>
      </c>
      <c r="G403" s="339">
        <f>'KOTIS-from World'!F228</f>
        <v>166849</v>
      </c>
      <c r="H403" s="339">
        <f>'KOTIS-from World'!G228</f>
        <v>272654</v>
      </c>
      <c r="I403" s="339">
        <f>'KOTIS-from World'!H228</f>
        <v>106942</v>
      </c>
      <c r="J403" s="121">
        <f>'KOTIS-from World'!I228</f>
        <v>114548</v>
      </c>
      <c r="K403" s="122">
        <f t="shared" si="560"/>
        <v>7.1122664621944609E-2</v>
      </c>
      <c r="L403" s="120">
        <v>7296</v>
      </c>
      <c r="M403" s="339">
        <f>'KOTIS-from the U.S.'!C229</f>
        <v>4822</v>
      </c>
      <c r="N403" s="339">
        <f>'KOTIS-from the U.S.'!D229</f>
        <v>5433</v>
      </c>
      <c r="O403" s="339">
        <f>'KOTIS-from the U.S.'!E229</f>
        <v>1235</v>
      </c>
      <c r="P403" s="339">
        <f>'KOTIS-from the U.S.'!F229</f>
        <v>887</v>
      </c>
      <c r="Q403" s="339">
        <f>'KOTIS-from the U.S.'!G229</f>
        <v>675</v>
      </c>
      <c r="R403" s="339">
        <f>'KOTIS-from the U.S.'!H229</f>
        <v>114</v>
      </c>
      <c r="S403" s="121">
        <f>'KOTIS-from the U.S.'!I229</f>
        <v>5</v>
      </c>
      <c r="T403" s="123">
        <f t="shared" si="561"/>
        <v>-0.95614035087719296</v>
      </c>
    </row>
    <row r="404" spans="1:20" ht="13.15" customHeight="1">
      <c r="A404" s="281" t="s">
        <v>366</v>
      </c>
      <c r="B404" s="279" t="s">
        <v>367</v>
      </c>
      <c r="C404" s="120">
        <v>50413</v>
      </c>
      <c r="D404" s="339">
        <f>'KOTIS-from World'!C229</f>
        <v>55022</v>
      </c>
      <c r="E404" s="339">
        <f>'KOTIS-from World'!D229</f>
        <v>92570</v>
      </c>
      <c r="F404" s="339">
        <f>'KOTIS-from World'!E229</f>
        <v>76190</v>
      </c>
      <c r="G404" s="339">
        <f>'KOTIS-from World'!F229</f>
        <v>55324</v>
      </c>
      <c r="H404" s="339">
        <f>'KOTIS-from World'!G229</f>
        <v>71002</v>
      </c>
      <c r="I404" s="339">
        <f>'KOTIS-from World'!H229</f>
        <v>19346</v>
      </c>
      <c r="J404" s="121">
        <f>'KOTIS-from World'!I229</f>
        <v>31971</v>
      </c>
      <c r="K404" s="122">
        <f t="shared" si="560"/>
        <v>0.65258968262173056</v>
      </c>
      <c r="L404" s="120">
        <v>238</v>
      </c>
      <c r="M404" s="339">
        <f>'KOTIS-from the U.S.'!C230</f>
        <v>1092</v>
      </c>
      <c r="N404" s="339">
        <f>'KOTIS-from the U.S.'!D230</f>
        <v>499</v>
      </c>
      <c r="O404" s="339">
        <f>'KOTIS-from the U.S.'!E230</f>
        <v>311</v>
      </c>
      <c r="P404" s="339">
        <f>'KOTIS-from the U.S.'!F230</f>
        <v>876</v>
      </c>
      <c r="Q404" s="339">
        <f>'KOTIS-from the U.S.'!G230</f>
        <v>89</v>
      </c>
      <c r="R404" s="339">
        <f>'KOTIS-from the U.S.'!H230</f>
        <v>7</v>
      </c>
      <c r="S404" s="121">
        <f>'KOTIS-from the U.S.'!I230</f>
        <v>54</v>
      </c>
      <c r="T404" s="123">
        <f t="shared" si="561"/>
        <v>6.7142857142857144</v>
      </c>
    </row>
    <row r="405" spans="1:20" ht="13.15" customHeight="1">
      <c r="A405" s="281" t="s">
        <v>368</v>
      </c>
      <c r="B405" s="279" t="s">
        <v>369</v>
      </c>
      <c r="C405" s="120">
        <v>756056</v>
      </c>
      <c r="D405" s="339">
        <f>'KOTIS-from World'!C230</f>
        <v>778007</v>
      </c>
      <c r="E405" s="339">
        <f>'KOTIS-from World'!D230</f>
        <v>897209</v>
      </c>
      <c r="F405" s="339">
        <f>'KOTIS-from World'!E230</f>
        <v>723392</v>
      </c>
      <c r="G405" s="339">
        <f>'KOTIS-from World'!F230</f>
        <v>716859</v>
      </c>
      <c r="H405" s="339">
        <f>'KOTIS-from World'!G230</f>
        <v>837127</v>
      </c>
      <c r="I405" s="339">
        <f>'KOTIS-from World'!H230</f>
        <v>254366</v>
      </c>
      <c r="J405" s="121">
        <f>'KOTIS-from World'!I230</f>
        <v>283933</v>
      </c>
      <c r="K405" s="122">
        <f t="shared" si="560"/>
        <v>0.11623801923213008</v>
      </c>
      <c r="L405" s="120">
        <v>724</v>
      </c>
      <c r="M405" s="339">
        <f>'KOTIS-from the U.S.'!C231</f>
        <v>680</v>
      </c>
      <c r="N405" s="339">
        <f>'KOTIS-from the U.S.'!D231</f>
        <v>482</v>
      </c>
      <c r="O405" s="339">
        <f>'KOTIS-from the U.S.'!E231</f>
        <v>161</v>
      </c>
      <c r="P405" s="339">
        <f>'KOTIS-from the U.S.'!F231</f>
        <v>52</v>
      </c>
      <c r="Q405" s="339">
        <f>'KOTIS-from the U.S.'!G231</f>
        <v>63</v>
      </c>
      <c r="R405" s="339">
        <f>'KOTIS-from the U.S.'!H231</f>
        <v>19</v>
      </c>
      <c r="S405" s="121">
        <f>'KOTIS-from the U.S.'!I231</f>
        <v>5</v>
      </c>
      <c r="T405" s="123">
        <f t="shared" si="561"/>
        <v>-0.73684210526315785</v>
      </c>
    </row>
    <row r="406" spans="1:20" ht="13.15" customHeight="1">
      <c r="A406" s="281" t="s">
        <v>370</v>
      </c>
      <c r="B406" s="279" t="s">
        <v>371</v>
      </c>
      <c r="C406" s="120">
        <v>9381</v>
      </c>
      <c r="D406" s="339">
        <f>'KOTIS-from World'!C231</f>
        <v>6265</v>
      </c>
      <c r="E406" s="339">
        <f>'KOTIS-from World'!D231</f>
        <v>4734</v>
      </c>
      <c r="F406" s="339">
        <f>'KOTIS-from World'!E231</f>
        <v>5303</v>
      </c>
      <c r="G406" s="339">
        <f>'KOTIS-from World'!F231</f>
        <v>4746</v>
      </c>
      <c r="H406" s="339">
        <f>'KOTIS-from World'!G231</f>
        <v>3873</v>
      </c>
      <c r="I406" s="339">
        <f>'KOTIS-from World'!H231</f>
        <v>890</v>
      </c>
      <c r="J406" s="121">
        <f>'KOTIS-from World'!I231</f>
        <v>1485</v>
      </c>
      <c r="K406" s="122">
        <f t="shared" si="560"/>
        <v>0.6685393258426966</v>
      </c>
      <c r="L406" s="120">
        <v>3</v>
      </c>
      <c r="M406" s="339">
        <f>'KOTIS-from the U.S.'!C232</f>
        <v>154</v>
      </c>
      <c r="N406" s="339">
        <f>'KOTIS-from the U.S.'!D232</f>
        <v>3</v>
      </c>
      <c r="O406" s="339">
        <f>'KOTIS-from the U.S.'!E232</f>
        <v>3</v>
      </c>
      <c r="P406" s="339">
        <f>'KOTIS-from the U.S.'!F232</f>
        <v>14</v>
      </c>
      <c r="Q406" s="339">
        <f>'KOTIS-from the U.S.'!G232</f>
        <v>55</v>
      </c>
      <c r="R406" s="339">
        <f>'KOTIS-from the U.S.'!H232</f>
        <v>6</v>
      </c>
      <c r="S406" s="121">
        <f>'KOTIS-from the U.S.'!I232</f>
        <v>139</v>
      </c>
      <c r="T406" s="123">
        <f t="shared" si="561"/>
        <v>22.166666666666668</v>
      </c>
    </row>
    <row r="407" spans="1:20" ht="13.15" customHeight="1">
      <c r="A407" s="276"/>
      <c r="B407" s="287" t="s">
        <v>372</v>
      </c>
      <c r="C407" s="142">
        <f t="shared" ref="C407:H407" si="562">SUM(C394:C406)</f>
        <v>2879889</v>
      </c>
      <c r="D407" s="142">
        <f t="shared" si="562"/>
        <v>3190170</v>
      </c>
      <c r="E407" s="142">
        <f t="shared" si="562"/>
        <v>3531725</v>
      </c>
      <c r="F407" s="142">
        <f t="shared" si="562"/>
        <v>2845140</v>
      </c>
      <c r="G407" s="142">
        <f t="shared" si="562"/>
        <v>2662130</v>
      </c>
      <c r="H407" s="142">
        <f t="shared" si="562"/>
        <v>3470585</v>
      </c>
      <c r="I407" s="140">
        <f t="shared" ref="I407:J407" si="563">SUM(I394:I406)</f>
        <v>1020408</v>
      </c>
      <c r="J407" s="140">
        <f t="shared" si="563"/>
        <v>1187284</v>
      </c>
      <c r="K407" s="166">
        <f>(J407-I407)/I407</f>
        <v>0.16353850616616097</v>
      </c>
      <c r="L407" s="142">
        <f t="shared" ref="L407:S407" si="564">SUM(L394:L406)</f>
        <v>97816</v>
      </c>
      <c r="M407" s="142">
        <f t="shared" si="564"/>
        <v>112886</v>
      </c>
      <c r="N407" s="142">
        <f t="shared" si="564"/>
        <v>105296</v>
      </c>
      <c r="O407" s="142">
        <f t="shared" si="564"/>
        <v>82827</v>
      </c>
      <c r="P407" s="142">
        <f t="shared" si="564"/>
        <v>74654</v>
      </c>
      <c r="Q407" s="142">
        <f t="shared" si="564"/>
        <v>110521</v>
      </c>
      <c r="R407" s="140">
        <f t="shared" si="564"/>
        <v>31360</v>
      </c>
      <c r="S407" s="140">
        <f t="shared" si="564"/>
        <v>29941</v>
      </c>
      <c r="T407" s="167">
        <f>(S407-R407)/R407</f>
        <v>-4.5248724489795916E-2</v>
      </c>
    </row>
    <row r="408" spans="1:20" s="48" customFormat="1" ht="13.15" customHeight="1">
      <c r="A408" s="269"/>
      <c r="B408" s="273" t="s">
        <v>498</v>
      </c>
      <c r="C408" s="475"/>
      <c r="D408" s="475">
        <f>(D407-C407)/C407</f>
        <v>0.10774061083604264</v>
      </c>
      <c r="E408" s="475">
        <f t="shared" ref="E408:H408" si="565">(E407-D407)/D407</f>
        <v>0.10706482726625854</v>
      </c>
      <c r="F408" s="475">
        <f t="shared" si="565"/>
        <v>-0.19440500038932815</v>
      </c>
      <c r="G408" s="475">
        <f t="shared" si="565"/>
        <v>-6.432372396437433E-2</v>
      </c>
      <c r="H408" s="475">
        <f t="shared" si="565"/>
        <v>0.30368727297314557</v>
      </c>
      <c r="I408" s="128"/>
      <c r="J408" s="128"/>
      <c r="K408" s="129"/>
      <c r="L408" s="407"/>
      <c r="M408" s="407">
        <f t="shared" ref="M408" si="566">IF(L407&gt;0,(M407-L407)/L407,"n/a")</f>
        <v>0.15406477467898913</v>
      </c>
      <c r="N408" s="407">
        <f t="shared" ref="N408" si="567">IF(M407&gt;0,(N407-M407)/M407,"n/a")</f>
        <v>-6.7235972574101299E-2</v>
      </c>
      <c r="O408" s="407">
        <f t="shared" ref="O408" si="568">IF(N407&gt;0,(O407-N407)/N407,"n/a")</f>
        <v>-0.2133889226561313</v>
      </c>
      <c r="P408" s="407">
        <f t="shared" ref="P408" si="569">IF(O407&gt;0,(P407-O407)/O407,"n/a")</f>
        <v>-9.8675552657949708E-2</v>
      </c>
      <c r="Q408" s="407">
        <f t="shared" ref="Q408" si="570">IF(P407&gt;0,(Q407-P407)/P407,"n/a")</f>
        <v>0.48044311088488223</v>
      </c>
      <c r="R408" s="131"/>
      <c r="S408" s="132"/>
      <c r="T408" s="133"/>
    </row>
    <row r="409" spans="1:20" s="47" customFormat="1" ht="13.15" customHeight="1">
      <c r="A409" s="274"/>
      <c r="B409" s="275" t="s">
        <v>499</v>
      </c>
      <c r="C409" s="134"/>
      <c r="D409" s="135"/>
      <c r="E409" s="135"/>
      <c r="F409" s="135"/>
      <c r="G409" s="135"/>
      <c r="H409" s="135"/>
      <c r="I409" s="136"/>
      <c r="J409" s="136"/>
      <c r="K409" s="137"/>
      <c r="L409" s="477">
        <f>L407/C407</f>
        <v>3.3965197964227097E-2</v>
      </c>
      <c r="M409" s="477">
        <f t="shared" ref="M409" si="571">M407/D407</f>
        <v>3.5385575063397873E-2</v>
      </c>
      <c r="N409" s="477">
        <f t="shared" ref="N409" si="572">N407/E407</f>
        <v>2.9814325860592204E-2</v>
      </c>
      <c r="O409" s="477">
        <f t="shared" ref="O409" si="573">O407/F407</f>
        <v>2.9111748455260551E-2</v>
      </c>
      <c r="P409" s="477">
        <f t="shared" ref="P409" si="574">P407/G407</f>
        <v>2.8042958082437747E-2</v>
      </c>
      <c r="Q409" s="477">
        <f t="shared" ref="Q409" si="575">Q407/H407</f>
        <v>3.1845063584381307E-2</v>
      </c>
      <c r="R409" s="139">
        <f t="shared" ref="R409" si="576">R407/I407</f>
        <v>3.0732804917248786E-2</v>
      </c>
      <c r="S409" s="139">
        <f t="shared" ref="S409" si="577">S407/J407</f>
        <v>2.5218060716728264E-2</v>
      </c>
      <c r="T409" s="137"/>
    </row>
    <row r="410" spans="1:20" ht="13.15" customHeight="1">
      <c r="A410" s="280" t="s">
        <v>373</v>
      </c>
      <c r="B410" s="279"/>
      <c r="C410" s="144"/>
      <c r="D410" s="144"/>
      <c r="E410" s="144"/>
      <c r="F410" s="144"/>
      <c r="G410" s="144"/>
      <c r="H410" s="144"/>
      <c r="I410" s="147"/>
      <c r="J410" s="147"/>
      <c r="K410" s="145"/>
      <c r="L410" s="144"/>
      <c r="M410" s="144"/>
      <c r="N410" s="144"/>
      <c r="O410" s="144"/>
      <c r="P410" s="144"/>
      <c r="Q410" s="144"/>
      <c r="R410" s="147"/>
      <c r="S410" s="147"/>
      <c r="T410" s="146"/>
    </row>
    <row r="411" spans="1:20" ht="13.15" customHeight="1">
      <c r="A411" s="278"/>
      <c r="B411" s="279"/>
      <c r="C411" s="144"/>
      <c r="D411" s="144"/>
      <c r="E411" s="144"/>
      <c r="F411" s="144"/>
      <c r="G411" s="144"/>
      <c r="H411" s="144"/>
      <c r="I411" s="147"/>
      <c r="J411" s="147"/>
      <c r="K411" s="145"/>
      <c r="L411" s="144"/>
      <c r="M411" s="144"/>
      <c r="N411" s="144"/>
      <c r="O411" s="144"/>
      <c r="P411" s="144"/>
      <c r="Q411" s="144"/>
      <c r="R411" s="147"/>
      <c r="S411" s="147"/>
      <c r="T411" s="146"/>
    </row>
    <row r="412" spans="1:20" ht="13.15" customHeight="1">
      <c r="A412" s="278" t="s">
        <v>374</v>
      </c>
      <c r="B412" s="279"/>
      <c r="C412" s="144"/>
      <c r="D412" s="144"/>
      <c r="E412" s="144"/>
      <c r="F412" s="144"/>
      <c r="G412" s="144"/>
      <c r="H412" s="144"/>
      <c r="I412" s="147"/>
      <c r="J412" s="147"/>
      <c r="K412" s="145"/>
      <c r="L412" s="144"/>
      <c r="M412" s="144"/>
      <c r="N412" s="144"/>
      <c r="O412" s="144"/>
      <c r="P412" s="144"/>
      <c r="Q412" s="144"/>
      <c r="R412" s="147"/>
      <c r="S412" s="147"/>
      <c r="T412" s="146"/>
    </row>
    <row r="413" spans="1:20" ht="13.15" customHeight="1">
      <c r="A413" s="281" t="s">
        <v>375</v>
      </c>
      <c r="B413" s="279" t="s">
        <v>376</v>
      </c>
      <c r="C413" s="120">
        <v>97719</v>
      </c>
      <c r="D413" s="339">
        <f>'KOTIS-from World'!C232</f>
        <v>89210</v>
      </c>
      <c r="E413" s="339">
        <f>'KOTIS-from World'!D232</f>
        <v>102268</v>
      </c>
      <c r="F413" s="339">
        <f>'KOTIS-from World'!E232</f>
        <v>75140</v>
      </c>
      <c r="G413" s="339">
        <f>'KOTIS-from World'!F232</f>
        <v>41418</v>
      </c>
      <c r="H413" s="339">
        <f>'KOTIS-from World'!G232</f>
        <v>49459</v>
      </c>
      <c r="I413" s="339">
        <f>'KOTIS-from World'!H232</f>
        <v>14548</v>
      </c>
      <c r="J413" s="121">
        <f>'KOTIS-from World'!I232</f>
        <v>15719</v>
      </c>
      <c r="K413" s="122">
        <f>IF(I413&gt;0, (J413-I413)/I413, "n/a ")</f>
        <v>8.049216387132252E-2</v>
      </c>
      <c r="L413" s="120">
        <v>0</v>
      </c>
      <c r="M413" s="339">
        <f>'KOTIS-from the U.S.'!C233</f>
        <v>0</v>
      </c>
      <c r="N413" s="339">
        <f>'KOTIS-from the U.S.'!D233</f>
        <v>0</v>
      </c>
      <c r="O413" s="339">
        <f>'KOTIS-from the U.S.'!E233</f>
        <v>0</v>
      </c>
      <c r="P413" s="339">
        <f>'KOTIS-from the U.S.'!F233</f>
        <v>0</v>
      </c>
      <c r="Q413" s="339">
        <f>'KOTIS-from the U.S.'!G233</f>
        <v>0</v>
      </c>
      <c r="R413" s="339">
        <f>'KOTIS-from the U.S.'!H233</f>
        <v>0</v>
      </c>
      <c r="S413" s="121">
        <f>'KOTIS-from the U.S.'!I233</f>
        <v>0</v>
      </c>
      <c r="T413" s="123" t="str">
        <f t="shared" ref="T413:T418" si="578">IF(R413&gt;0, (S413-R413)/R413, "n/a ")</f>
        <v xml:space="preserve">n/a </v>
      </c>
    </row>
    <row r="414" spans="1:20" ht="13.15" customHeight="1">
      <c r="A414" s="281" t="s">
        <v>377</v>
      </c>
      <c r="B414" s="279" t="s">
        <v>378</v>
      </c>
      <c r="C414" s="120">
        <v>8114</v>
      </c>
      <c r="D414" s="339">
        <f>'KOTIS-from World'!C233</f>
        <v>4177</v>
      </c>
      <c r="E414" s="339">
        <f>'KOTIS-from World'!D233</f>
        <v>3712</v>
      </c>
      <c r="F414" s="339">
        <f>'KOTIS-from World'!E233</f>
        <v>5862</v>
      </c>
      <c r="G414" s="339">
        <f>'KOTIS-from World'!F233</f>
        <v>6597</v>
      </c>
      <c r="H414" s="339">
        <f>'KOTIS-from World'!G233</f>
        <v>7240</v>
      </c>
      <c r="I414" s="339">
        <f>'KOTIS-from World'!H233</f>
        <v>1862</v>
      </c>
      <c r="J414" s="121">
        <f>'KOTIS-from World'!I233</f>
        <v>925</v>
      </c>
      <c r="K414" s="122">
        <f>IF(I414&gt;0, (J414-I414)/I414, "n/a ")</f>
        <v>-0.50322234156820622</v>
      </c>
      <c r="L414" s="120">
        <v>0</v>
      </c>
      <c r="M414" s="339">
        <f>'KOTIS-from the U.S.'!C234</f>
        <v>0</v>
      </c>
      <c r="N414" s="339">
        <f>'KOTIS-from the U.S.'!D234</f>
        <v>0</v>
      </c>
      <c r="O414" s="339">
        <f>'KOTIS-from the U.S.'!E234</f>
        <v>0</v>
      </c>
      <c r="P414" s="339">
        <f>'KOTIS-from the U.S.'!F234</f>
        <v>0</v>
      </c>
      <c r="Q414" s="339">
        <f>'KOTIS-from the U.S.'!G234</f>
        <v>0</v>
      </c>
      <c r="R414" s="339">
        <f>'KOTIS-from the U.S.'!H234</f>
        <v>0</v>
      </c>
      <c r="S414" s="121">
        <v>0</v>
      </c>
      <c r="T414" s="123" t="str">
        <f t="shared" si="578"/>
        <v xml:space="preserve">n/a </v>
      </c>
    </row>
    <row r="415" spans="1:20" ht="13.15" customHeight="1">
      <c r="A415" s="281" t="s">
        <v>379</v>
      </c>
      <c r="B415" s="279" t="s">
        <v>380</v>
      </c>
      <c r="C415" s="120">
        <v>3105</v>
      </c>
      <c r="D415" s="339">
        <f>'KOTIS-from World'!C234</f>
        <v>2113</v>
      </c>
      <c r="E415" s="339">
        <f>'KOTIS-from World'!D234</f>
        <v>3206</v>
      </c>
      <c r="F415" s="339">
        <f>'KOTIS-from World'!E234</f>
        <v>2463</v>
      </c>
      <c r="G415" s="339">
        <f>'KOTIS-from World'!F234</f>
        <v>518</v>
      </c>
      <c r="H415" s="339">
        <f>'KOTIS-from World'!G234</f>
        <v>348</v>
      </c>
      <c r="I415" s="339">
        <f>'KOTIS-from World'!H234</f>
        <v>20</v>
      </c>
      <c r="J415" s="121">
        <f>'KOTIS-from World'!I234</f>
        <v>173</v>
      </c>
      <c r="K415" s="122">
        <f>IF(I415&gt;0, (J415-I415)/I415, "n/a ")</f>
        <v>7.65</v>
      </c>
      <c r="L415" s="120">
        <v>0</v>
      </c>
      <c r="M415" s="339">
        <f>'KOTIS-from the U.S.'!C235</f>
        <v>0</v>
      </c>
      <c r="N415" s="339">
        <f>'KOTIS-from the U.S.'!D235</f>
        <v>0</v>
      </c>
      <c r="O415" s="339">
        <f>'KOTIS-from the U.S.'!E235</f>
        <v>0</v>
      </c>
      <c r="P415" s="339">
        <f>'KOTIS-from the U.S.'!F235</f>
        <v>0</v>
      </c>
      <c r="Q415" s="339">
        <f>'KOTIS-from the U.S.'!G235</f>
        <v>0</v>
      </c>
      <c r="R415" s="339">
        <f>'KOTIS-from the U.S.'!H235</f>
        <v>0</v>
      </c>
      <c r="S415" s="121">
        <f>'KOTIS-from the U.S.'!I235</f>
        <v>1</v>
      </c>
      <c r="T415" s="123" t="str">
        <f t="shared" si="578"/>
        <v xml:space="preserve">n/a </v>
      </c>
    </row>
    <row r="416" spans="1:20" ht="13.15" customHeight="1">
      <c r="A416" s="281" t="s">
        <v>381</v>
      </c>
      <c r="B416" s="279" t="s">
        <v>382</v>
      </c>
      <c r="C416" s="120">
        <v>0</v>
      </c>
      <c r="D416" s="339">
        <f>'KOTIS-from World'!C235</f>
        <v>0</v>
      </c>
      <c r="E416" s="339">
        <f>'KOTIS-from World'!D235</f>
        <v>0</v>
      </c>
      <c r="F416" s="339">
        <f>'KOTIS-from World'!E235</f>
        <v>114</v>
      </c>
      <c r="G416" s="339">
        <f>'KOTIS-from World'!F235</f>
        <v>0</v>
      </c>
      <c r="H416" s="339">
        <f>'KOTIS-from World'!G235</f>
        <v>0</v>
      </c>
      <c r="I416" s="339">
        <f>'KOTIS-from World'!H235</f>
        <v>0</v>
      </c>
      <c r="J416" s="121">
        <f>'KOTIS-from World'!I235</f>
        <v>0</v>
      </c>
      <c r="K416" s="122" t="str">
        <f>IF(I416&gt;0, (J416-I416)/I416, "n/a ")</f>
        <v xml:space="preserve">n/a </v>
      </c>
      <c r="L416" s="120">
        <v>0</v>
      </c>
      <c r="M416" s="339">
        <f>'KOTIS-from the U.S.'!C236</f>
        <v>0</v>
      </c>
      <c r="N416" s="339">
        <f>'KOTIS-from the U.S.'!D236</f>
        <v>0</v>
      </c>
      <c r="O416" s="339">
        <f>'KOTIS-from the U.S.'!E236</f>
        <v>0</v>
      </c>
      <c r="P416" s="339">
        <f>'KOTIS-from the U.S.'!F236</f>
        <v>0</v>
      </c>
      <c r="Q416" s="339">
        <f>'KOTIS-from the U.S.'!G236</f>
        <v>0</v>
      </c>
      <c r="R416" s="339">
        <f>'KOTIS-from the U.S.'!H236</f>
        <v>0</v>
      </c>
      <c r="S416" s="121">
        <v>0</v>
      </c>
      <c r="T416" s="123" t="str">
        <f t="shared" si="578"/>
        <v xml:space="preserve">n/a </v>
      </c>
    </row>
    <row r="417" spans="1:20" ht="13.15" customHeight="1">
      <c r="A417" s="281" t="s">
        <v>383</v>
      </c>
      <c r="B417" s="279" t="s">
        <v>384</v>
      </c>
      <c r="C417" s="120">
        <v>116626</v>
      </c>
      <c r="D417" s="339">
        <f>'KOTIS-from World'!C236</f>
        <v>101106</v>
      </c>
      <c r="E417" s="339">
        <f>'KOTIS-from World'!D236</f>
        <v>120933</v>
      </c>
      <c r="F417" s="339">
        <f>'KOTIS-from World'!E236</f>
        <v>104198</v>
      </c>
      <c r="G417" s="339">
        <f>'KOTIS-from World'!F236</f>
        <v>65211</v>
      </c>
      <c r="H417" s="339">
        <f>'KOTIS-from World'!G236</f>
        <v>74837</v>
      </c>
      <c r="I417" s="339">
        <f>'KOTIS-from World'!H236</f>
        <v>26811</v>
      </c>
      <c r="J417" s="121">
        <f>'KOTIS-from World'!I236</f>
        <v>32971</v>
      </c>
      <c r="K417" s="122">
        <f>IF(I417&gt;0, (J417-I417)/I417, "n/a ")</f>
        <v>0.22975644325090447</v>
      </c>
      <c r="L417" s="120">
        <v>0</v>
      </c>
      <c r="M417" s="339">
        <f>'KOTIS-from the U.S.'!C237</f>
        <v>0</v>
      </c>
      <c r="N417" s="339">
        <f>'KOTIS-from the U.S.'!D237</f>
        <v>163</v>
      </c>
      <c r="O417" s="339">
        <f>'KOTIS-from the U.S.'!E237</f>
        <v>18</v>
      </c>
      <c r="P417" s="339">
        <f>'KOTIS-from the U.S.'!F237</f>
        <v>0</v>
      </c>
      <c r="Q417" s="339">
        <f>'KOTIS-from the U.S.'!G237</f>
        <v>0</v>
      </c>
      <c r="R417" s="339">
        <f>'KOTIS-from the U.S.'!H237</f>
        <v>0</v>
      </c>
      <c r="S417" s="121">
        <f>'KOTIS-from the U.S.'!I237</f>
        <v>1</v>
      </c>
      <c r="T417" s="123" t="str">
        <f t="shared" si="578"/>
        <v xml:space="preserve">n/a </v>
      </c>
    </row>
    <row r="418" spans="1:20" ht="13.15" customHeight="1">
      <c r="A418" s="276"/>
      <c r="B418" s="287" t="s">
        <v>385</v>
      </c>
      <c r="C418" s="142">
        <f t="shared" ref="C418:H418" si="579">SUM(C413:C417)</f>
        <v>225564</v>
      </c>
      <c r="D418" s="142">
        <f t="shared" si="579"/>
        <v>196606</v>
      </c>
      <c r="E418" s="142">
        <f t="shared" si="579"/>
        <v>230119</v>
      </c>
      <c r="F418" s="142">
        <f t="shared" si="579"/>
        <v>187777</v>
      </c>
      <c r="G418" s="142">
        <f t="shared" si="579"/>
        <v>113744</v>
      </c>
      <c r="H418" s="142">
        <f t="shared" si="579"/>
        <v>131884</v>
      </c>
      <c r="I418" s="140">
        <f t="shared" ref="I418:J418" si="580">SUM(I413:I417)</f>
        <v>43241</v>
      </c>
      <c r="J418" s="140">
        <f t="shared" si="580"/>
        <v>49788</v>
      </c>
      <c r="K418" s="166">
        <f>(J418-I418)/I418</f>
        <v>0.15140722925001734</v>
      </c>
      <c r="L418" s="142">
        <f t="shared" ref="L418:S418" si="581">SUM(L413:L417)</f>
        <v>0</v>
      </c>
      <c r="M418" s="142">
        <f t="shared" si="581"/>
        <v>0</v>
      </c>
      <c r="N418" s="142">
        <f t="shared" si="581"/>
        <v>163</v>
      </c>
      <c r="O418" s="142">
        <f t="shared" si="581"/>
        <v>18</v>
      </c>
      <c r="P418" s="142">
        <f t="shared" si="581"/>
        <v>0</v>
      </c>
      <c r="Q418" s="142">
        <f t="shared" si="581"/>
        <v>0</v>
      </c>
      <c r="R418" s="140">
        <f t="shared" si="581"/>
        <v>0</v>
      </c>
      <c r="S418" s="140">
        <f t="shared" si="581"/>
        <v>2</v>
      </c>
      <c r="T418" s="167" t="str">
        <f t="shared" si="578"/>
        <v xml:space="preserve">n/a </v>
      </c>
    </row>
    <row r="419" spans="1:20" s="48" customFormat="1" ht="13.15" customHeight="1">
      <c r="A419" s="269"/>
      <c r="B419" s="273" t="s">
        <v>498</v>
      </c>
      <c r="C419" s="475"/>
      <c r="D419" s="475">
        <f>(D418-C418)/C418</f>
        <v>-0.12838041531450053</v>
      </c>
      <c r="E419" s="475">
        <f t="shared" ref="E419:H419" si="582">(E418-D418)/D418</f>
        <v>0.17045766660224002</v>
      </c>
      <c r="F419" s="475">
        <f t="shared" si="582"/>
        <v>-0.18400045194008319</v>
      </c>
      <c r="G419" s="475">
        <f t="shared" si="582"/>
        <v>-0.39426021291212449</v>
      </c>
      <c r="H419" s="475">
        <f t="shared" si="582"/>
        <v>0.15948093965395976</v>
      </c>
      <c r="I419" s="128"/>
      <c r="J419" s="128"/>
      <c r="K419" s="129"/>
      <c r="L419" s="407"/>
      <c r="M419" s="407" t="str">
        <f t="shared" ref="M419" si="583">IF(L418&gt;0,(M418-L418)/L418,"n/a")</f>
        <v>n/a</v>
      </c>
      <c r="N419" s="407" t="str">
        <f t="shared" ref="N419" si="584">IF(M418&gt;0,(N418-M418)/M418,"n/a")</f>
        <v>n/a</v>
      </c>
      <c r="O419" s="407">
        <f t="shared" ref="O419" si="585">IF(N418&gt;0,(O418-N418)/N418,"n/a")</f>
        <v>-0.88957055214723924</v>
      </c>
      <c r="P419" s="407">
        <f t="shared" ref="P419" si="586">IF(O418&gt;0,(P418-O418)/O418,"n/a")</f>
        <v>-1</v>
      </c>
      <c r="Q419" s="407" t="str">
        <f t="shared" ref="Q419" si="587">IF(P418&gt;0,(Q418-P418)/P418,"n/a")</f>
        <v>n/a</v>
      </c>
      <c r="R419" s="131"/>
      <c r="S419" s="132"/>
      <c r="T419" s="133"/>
    </row>
    <row r="420" spans="1:20" s="47" customFormat="1" ht="13.15" customHeight="1">
      <c r="A420" s="274"/>
      <c r="B420" s="275" t="s">
        <v>499</v>
      </c>
      <c r="C420" s="134"/>
      <c r="D420" s="135"/>
      <c r="E420" s="135"/>
      <c r="F420" s="135"/>
      <c r="G420" s="135"/>
      <c r="H420" s="135"/>
      <c r="I420" s="136"/>
      <c r="J420" s="136"/>
      <c r="K420" s="137"/>
      <c r="L420" s="477">
        <f>L418/C418</f>
        <v>0</v>
      </c>
      <c r="M420" s="477">
        <f t="shared" ref="M420" si="588">M418/D418</f>
        <v>0</v>
      </c>
      <c r="N420" s="477">
        <f t="shared" ref="N420" si="589">N418/E418</f>
        <v>7.0832916882134899E-4</v>
      </c>
      <c r="O420" s="477">
        <f t="shared" ref="O420" si="590">O418/F418</f>
        <v>9.5858385212246435E-5</v>
      </c>
      <c r="P420" s="477">
        <f t="shared" ref="P420" si="591">P418/G418</f>
        <v>0</v>
      </c>
      <c r="Q420" s="477">
        <f t="shared" ref="Q420" si="592">Q418/H418</f>
        <v>0</v>
      </c>
      <c r="R420" s="139">
        <f t="shared" ref="R420" si="593">R418/I418</f>
        <v>0</v>
      </c>
      <c r="S420" s="139">
        <f t="shared" ref="S420" si="594">S418/J418</f>
        <v>4.0170322165983774E-5</v>
      </c>
      <c r="T420" s="137"/>
    </row>
    <row r="421" spans="1:20" ht="13.15" customHeight="1">
      <c r="A421" s="280" t="s">
        <v>386</v>
      </c>
      <c r="B421" s="279"/>
      <c r="C421" s="144"/>
      <c r="D421" s="144"/>
      <c r="E421" s="144"/>
      <c r="F421" s="144"/>
      <c r="G421" s="144"/>
      <c r="H421" s="144"/>
      <c r="I421" s="147"/>
      <c r="J421" s="147"/>
      <c r="K421" s="145"/>
      <c r="L421" s="144"/>
      <c r="M421" s="144"/>
      <c r="N421" s="144"/>
      <c r="O421" s="144"/>
      <c r="P421" s="144"/>
      <c r="Q421" s="144"/>
      <c r="R421" s="147"/>
      <c r="S421" s="147"/>
      <c r="T421" s="146"/>
    </row>
    <row r="422" spans="1:20" ht="13.15" customHeight="1">
      <c r="A422" s="278"/>
      <c r="B422" s="279"/>
      <c r="C422" s="144"/>
      <c r="D422" s="144"/>
      <c r="E422" s="144"/>
      <c r="F422" s="144"/>
      <c r="G422" s="144"/>
      <c r="H422" s="144"/>
      <c r="I422" s="147"/>
      <c r="J422" s="147"/>
      <c r="K422" s="145"/>
      <c r="L422" s="144"/>
      <c r="M422" s="144"/>
      <c r="N422" s="144"/>
      <c r="O422" s="144"/>
      <c r="P422" s="144"/>
      <c r="Q422" s="144"/>
      <c r="R422" s="147"/>
      <c r="S422" s="147"/>
      <c r="T422" s="146"/>
    </row>
    <row r="423" spans="1:20" ht="13.15" customHeight="1">
      <c r="A423" s="278" t="s">
        <v>387</v>
      </c>
      <c r="B423" s="279"/>
      <c r="C423" s="144"/>
      <c r="D423" s="144"/>
      <c r="E423" s="144"/>
      <c r="F423" s="144"/>
      <c r="G423" s="144"/>
      <c r="H423" s="144"/>
      <c r="I423" s="147"/>
      <c r="J423" s="147"/>
      <c r="K423" s="145"/>
      <c r="L423" s="120"/>
      <c r="M423" s="120"/>
      <c r="N423" s="120"/>
      <c r="O423" s="120"/>
      <c r="P423" s="120"/>
      <c r="Q423" s="120"/>
      <c r="R423" s="121"/>
      <c r="S423" s="121"/>
      <c r="T423" s="146"/>
    </row>
    <row r="424" spans="1:20" ht="13.15" customHeight="1">
      <c r="A424" s="281" t="s">
        <v>388</v>
      </c>
      <c r="B424" s="279" t="s">
        <v>389</v>
      </c>
      <c r="C424" s="120">
        <v>376650</v>
      </c>
      <c r="D424" s="339">
        <f>'KOTIS-from World'!C237</f>
        <v>407289</v>
      </c>
      <c r="E424" s="339">
        <f>'KOTIS-from World'!D237</f>
        <v>395115</v>
      </c>
      <c r="F424" s="339">
        <f>'KOTIS-from World'!E237</f>
        <v>268053</v>
      </c>
      <c r="G424" s="339">
        <f>'KOTIS-from World'!F237</f>
        <v>187109</v>
      </c>
      <c r="H424" s="339">
        <f>'KOTIS-from World'!G237</f>
        <v>262345</v>
      </c>
      <c r="I424" s="339">
        <f>'KOTIS-from World'!H237</f>
        <v>79799</v>
      </c>
      <c r="J424" s="121">
        <f>'KOTIS-from World'!I237</f>
        <v>109047</v>
      </c>
      <c r="K424" s="122">
        <f>IF(I424&gt;0, (J424-I424)/I424, "n/a ")</f>
        <v>0.36652088372034736</v>
      </c>
      <c r="L424" s="120">
        <v>161161</v>
      </c>
      <c r="M424" s="339">
        <f>'KOTIS-from the U.S.'!C238</f>
        <v>273937</v>
      </c>
      <c r="N424" s="339">
        <f>'KOTIS-from the U.S.'!D238</f>
        <v>255858</v>
      </c>
      <c r="O424" s="339">
        <f>'KOTIS-from the U.S.'!E238</f>
        <v>176941</v>
      </c>
      <c r="P424" s="339">
        <f>'KOTIS-from the U.S.'!F238</f>
        <v>112126</v>
      </c>
      <c r="Q424" s="339">
        <f>'KOTIS-from the U.S.'!G238</f>
        <v>93466</v>
      </c>
      <c r="R424" s="339">
        <f>'KOTIS-from the U.S.'!H238</f>
        <v>22118</v>
      </c>
      <c r="S424" s="121">
        <f>'KOTIS-from the U.S.'!I238</f>
        <v>59168</v>
      </c>
      <c r="T424" s="123">
        <f>IF(R424&gt;0, (S424-R424)/R424, "n/a ")</f>
        <v>1.6751062483045482</v>
      </c>
    </row>
    <row r="425" spans="1:20" ht="13.15" customHeight="1">
      <c r="A425" s="281" t="s">
        <v>390</v>
      </c>
      <c r="B425" s="279" t="s">
        <v>391</v>
      </c>
      <c r="C425" s="120">
        <v>360</v>
      </c>
      <c r="D425" s="339">
        <f>'KOTIS-from World'!C238</f>
        <v>31</v>
      </c>
      <c r="E425" s="339">
        <f>'KOTIS-from World'!D238</f>
        <v>223</v>
      </c>
      <c r="F425" s="339">
        <f>'KOTIS-from World'!E238</f>
        <v>141</v>
      </c>
      <c r="G425" s="339">
        <f>'KOTIS-from World'!F238</f>
        <v>500</v>
      </c>
      <c r="H425" s="339">
        <f>'KOTIS-from World'!G238</f>
        <v>526</v>
      </c>
      <c r="I425" s="339">
        <f>'KOTIS-from World'!H238</f>
        <v>287</v>
      </c>
      <c r="J425" s="121">
        <f>'KOTIS-from World'!I238</f>
        <v>81</v>
      </c>
      <c r="K425" s="122">
        <f>IF(I425&gt;0, (J425-I425)/I425, "n/a ")</f>
        <v>-0.71777003484320556</v>
      </c>
      <c r="L425" s="120">
        <v>0</v>
      </c>
      <c r="M425" s="339">
        <f>'KOTIS-from the U.S.'!C239</f>
        <v>0</v>
      </c>
      <c r="N425" s="339">
        <f>'KOTIS-from the U.S.'!D239</f>
        <v>1</v>
      </c>
      <c r="O425" s="339">
        <f>'KOTIS-from the U.S.'!E239</f>
        <v>52</v>
      </c>
      <c r="P425" s="339">
        <f>'KOTIS-from the U.S.'!F239</f>
        <v>0</v>
      </c>
      <c r="Q425" s="339">
        <f>'KOTIS-from the U.S.'!G239</f>
        <v>19</v>
      </c>
      <c r="R425" s="339">
        <f>'KOTIS-from the U.S.'!H239</f>
        <v>1</v>
      </c>
      <c r="S425" s="121">
        <f>'KOTIS-from the U.S.'!I239</f>
        <v>0</v>
      </c>
      <c r="T425" s="123">
        <f>IF(R425&gt;0, (S425-R425)/R425, "n/a ")</f>
        <v>-1</v>
      </c>
    </row>
    <row r="426" spans="1:20" ht="13.15" customHeight="1">
      <c r="A426" s="281" t="s">
        <v>392</v>
      </c>
      <c r="B426" s="279" t="s">
        <v>393</v>
      </c>
      <c r="C426" s="120">
        <v>3475</v>
      </c>
      <c r="D426" s="339">
        <f>'KOTIS-from World'!C239</f>
        <v>4657</v>
      </c>
      <c r="E426" s="339">
        <f>'KOTIS-from World'!D239</f>
        <v>4137</v>
      </c>
      <c r="F426" s="339">
        <f>'KOTIS-from World'!E239</f>
        <v>2453</v>
      </c>
      <c r="G426" s="339">
        <f>'KOTIS-from World'!F239</f>
        <v>2916</v>
      </c>
      <c r="H426" s="339">
        <f>'KOTIS-from World'!G239</f>
        <v>779</v>
      </c>
      <c r="I426" s="339">
        <f>'KOTIS-from World'!H239</f>
        <v>311</v>
      </c>
      <c r="J426" s="121">
        <f>'KOTIS-from World'!I239</f>
        <v>195</v>
      </c>
      <c r="K426" s="122">
        <f>IF(I426&gt;0, (J426-I426)/I426, "n/a ")</f>
        <v>-0.37299035369774919</v>
      </c>
      <c r="L426" s="120">
        <v>584</v>
      </c>
      <c r="M426" s="339">
        <f>'KOTIS-from the U.S.'!C240</f>
        <v>1086</v>
      </c>
      <c r="N426" s="339">
        <f>'KOTIS-from the U.S.'!D240</f>
        <v>254</v>
      </c>
      <c r="O426" s="339">
        <f>'KOTIS-from the U.S.'!E240</f>
        <v>138</v>
      </c>
      <c r="P426" s="339">
        <f>'KOTIS-from the U.S.'!F240</f>
        <v>181</v>
      </c>
      <c r="Q426" s="339">
        <f>'KOTIS-from the U.S.'!G240</f>
        <v>7</v>
      </c>
      <c r="R426" s="339">
        <f>'KOTIS-from the U.S.'!H240</f>
        <v>4</v>
      </c>
      <c r="S426" s="121">
        <f>'KOTIS-from the U.S.'!I240</f>
        <v>4</v>
      </c>
      <c r="T426" s="123">
        <f>IF(R426&gt;0, (S426-R426)/R426, "n/a ")</f>
        <v>0</v>
      </c>
    </row>
    <row r="427" spans="1:20" ht="13.15" customHeight="1">
      <c r="A427" s="276"/>
      <c r="B427" s="287" t="s">
        <v>394</v>
      </c>
      <c r="C427" s="142">
        <f t="shared" ref="C427:H427" si="595">SUM(C424:C426)</f>
        <v>380485</v>
      </c>
      <c r="D427" s="142">
        <f t="shared" si="595"/>
        <v>411977</v>
      </c>
      <c r="E427" s="142">
        <f t="shared" si="595"/>
        <v>399475</v>
      </c>
      <c r="F427" s="142">
        <f t="shared" si="595"/>
        <v>270647</v>
      </c>
      <c r="G427" s="142">
        <f t="shared" si="595"/>
        <v>190525</v>
      </c>
      <c r="H427" s="142">
        <f t="shared" si="595"/>
        <v>263650</v>
      </c>
      <c r="I427" s="140">
        <f t="shared" ref="I427:J427" si="596">SUM(I424:I426)</f>
        <v>80397</v>
      </c>
      <c r="J427" s="140">
        <f t="shared" si="596"/>
        <v>109323</v>
      </c>
      <c r="K427" s="166">
        <f>(J427-I427)/I427</f>
        <v>0.35978954438598454</v>
      </c>
      <c r="L427" s="142">
        <f t="shared" ref="L427:Q427" si="597">SUM(L424:L426)</f>
        <v>161745</v>
      </c>
      <c r="M427" s="142">
        <f t="shared" si="597"/>
        <v>275023</v>
      </c>
      <c r="N427" s="142">
        <f t="shared" si="597"/>
        <v>256113</v>
      </c>
      <c r="O427" s="142">
        <f t="shared" si="597"/>
        <v>177131</v>
      </c>
      <c r="P427" s="142">
        <f t="shared" si="597"/>
        <v>112307</v>
      </c>
      <c r="Q427" s="142">
        <f t="shared" si="597"/>
        <v>93492</v>
      </c>
      <c r="R427" s="140">
        <f t="shared" ref="R427:S427" si="598">SUM(R424:R426)</f>
        <v>22123</v>
      </c>
      <c r="S427" s="140">
        <f t="shared" si="598"/>
        <v>59172</v>
      </c>
      <c r="T427" s="167">
        <f>(S427-R427)/R427</f>
        <v>1.6746824571712697</v>
      </c>
    </row>
    <row r="428" spans="1:20" s="48" customFormat="1" ht="13.15" customHeight="1">
      <c r="A428" s="269"/>
      <c r="B428" s="273" t="s">
        <v>498</v>
      </c>
      <c r="C428" s="475"/>
      <c r="D428" s="475">
        <f>(D427-C427)/C427</f>
        <v>8.2768046046493293E-2</v>
      </c>
      <c r="E428" s="475">
        <f t="shared" ref="E428:H428" si="599">(E427-D427)/D427</f>
        <v>-3.0346354286768434E-2</v>
      </c>
      <c r="F428" s="475">
        <f t="shared" si="599"/>
        <v>-0.32249327242005132</v>
      </c>
      <c r="G428" s="475">
        <f t="shared" si="599"/>
        <v>-0.29603875158416681</v>
      </c>
      <c r="H428" s="475">
        <f t="shared" si="599"/>
        <v>0.38380789922582337</v>
      </c>
      <c r="I428" s="128"/>
      <c r="J428" s="128"/>
      <c r="K428" s="129"/>
      <c r="L428" s="407"/>
      <c r="M428" s="407">
        <f t="shared" ref="M428" si="600">IF(L427&gt;0,(M427-L427)/L427,"n/a")</f>
        <v>0.70034931528022504</v>
      </c>
      <c r="N428" s="407">
        <f t="shared" ref="N428" si="601">IF(M427&gt;0,(N427-M427)/M427,"n/a")</f>
        <v>-6.8757885704104751E-2</v>
      </c>
      <c r="O428" s="407">
        <f t="shared" ref="O428" si="602">IF(N427&gt;0,(O427-N427)/N427,"n/a")</f>
        <v>-0.30838731341243902</v>
      </c>
      <c r="P428" s="407">
        <f t="shared" ref="P428" si="603">IF(O427&gt;0,(P427-O427)/O427,"n/a")</f>
        <v>-0.36596643162405224</v>
      </c>
      <c r="Q428" s="407">
        <f t="shared" ref="Q428" si="604">IF(P427&gt;0,(Q427-P427)/P427,"n/a")</f>
        <v>-0.16753185464841908</v>
      </c>
      <c r="R428" s="131"/>
      <c r="S428" s="132"/>
      <c r="T428" s="133"/>
    </row>
    <row r="429" spans="1:20" s="47" customFormat="1" ht="13.15" customHeight="1">
      <c r="A429" s="274"/>
      <c r="B429" s="275" t="s">
        <v>499</v>
      </c>
      <c r="C429" s="134"/>
      <c r="D429" s="135"/>
      <c r="E429" s="135"/>
      <c r="F429" s="135"/>
      <c r="G429" s="135"/>
      <c r="H429" s="135"/>
      <c r="I429" s="136"/>
      <c r="J429" s="136"/>
      <c r="K429" s="137"/>
      <c r="L429" s="477">
        <f>L427/C427</f>
        <v>0.4251021722275517</v>
      </c>
      <c r="M429" s="477">
        <f t="shared" ref="M429" si="605">M427/D427</f>
        <v>0.66756882058949896</v>
      </c>
      <c r="N429" s="477">
        <f t="shared" ref="N429" si="606">N427/E427</f>
        <v>0.64112397521747289</v>
      </c>
      <c r="O429" s="477">
        <f t="shared" ref="O429" si="607">O427/F427</f>
        <v>0.6544724308785983</v>
      </c>
      <c r="P429" s="477">
        <f t="shared" ref="P429" si="608">P427/G427</f>
        <v>0.58946070069544676</v>
      </c>
      <c r="Q429" s="477">
        <f t="shared" ref="Q429" si="609">Q427/H427</f>
        <v>0.35460648587142046</v>
      </c>
      <c r="R429" s="139">
        <f t="shared" ref="R429" si="610">R427/I427</f>
        <v>0.2751719591527047</v>
      </c>
      <c r="S429" s="139">
        <f t="shared" ref="S429" si="611">S427/J427</f>
        <v>0.54125847259954452</v>
      </c>
      <c r="T429" s="137"/>
    </row>
    <row r="430" spans="1:20" ht="13.15" customHeight="1">
      <c r="A430" s="280" t="s">
        <v>395</v>
      </c>
      <c r="B430" s="279"/>
      <c r="C430" s="144"/>
      <c r="D430" s="144"/>
      <c r="E430" s="144"/>
      <c r="F430" s="144"/>
      <c r="G430" s="144"/>
      <c r="H430" s="144"/>
      <c r="I430" s="147"/>
      <c r="J430" s="147"/>
      <c r="K430" s="145"/>
      <c r="L430" s="144"/>
      <c r="M430" s="144"/>
      <c r="N430" s="144"/>
      <c r="O430" s="144"/>
      <c r="P430" s="144"/>
      <c r="Q430" s="144"/>
      <c r="R430" s="147"/>
      <c r="S430" s="147"/>
      <c r="T430" s="146"/>
    </row>
    <row r="431" spans="1:20" ht="13.15" customHeight="1">
      <c r="A431" s="280"/>
      <c r="B431" s="279"/>
      <c r="C431" s="144"/>
      <c r="D431" s="144"/>
      <c r="E431" s="144"/>
      <c r="F431" s="144"/>
      <c r="G431" s="144"/>
      <c r="H431" s="144"/>
      <c r="I431" s="147"/>
      <c r="J431" s="147"/>
      <c r="K431" s="145"/>
      <c r="L431" s="144"/>
      <c r="M431" s="144"/>
      <c r="N431" s="144"/>
      <c r="O431" s="144"/>
      <c r="P431" s="144"/>
      <c r="Q431" s="144"/>
      <c r="R431" s="147"/>
      <c r="S431" s="147"/>
      <c r="T431" s="146"/>
    </row>
    <row r="432" spans="1:20" s="49" customFormat="1" ht="13.15" customHeight="1">
      <c r="A432" s="288"/>
      <c r="B432" s="289" t="s">
        <v>922</v>
      </c>
      <c r="C432" s="169">
        <f t="shared" ref="C432:H432" si="612">C17+C35+C48+C67+C80+C89+C111+C135+C150+C163+C177+C199+C206+C213+C247+C257+C266+C277+C287+C301+C312+C326+C340+C348++C353+C360+C365+C381+C388+C407+C418+C427</f>
        <v>31423654</v>
      </c>
      <c r="D432" s="169">
        <f t="shared" si="612"/>
        <v>33517856</v>
      </c>
      <c r="E432" s="169">
        <f t="shared" si="612"/>
        <v>36919473</v>
      </c>
      <c r="F432" s="169">
        <f t="shared" si="612"/>
        <v>36274864</v>
      </c>
      <c r="G432" s="169">
        <f t="shared" si="612"/>
        <v>36295963</v>
      </c>
      <c r="H432" s="169">
        <f t="shared" si="612"/>
        <v>43163685</v>
      </c>
      <c r="I432" s="169">
        <f t="shared" ref="I432:J432" si="613">I17+I35+I48+I67+I80+I89+I111+I135+I150+I163+I177+I199+I206+I213+I247+I257+I266+I277+I287+I301+I312+I326+I340+I348++I353+I360+I365+I381+I388+I407+I418+I427</f>
        <v>13534985</v>
      </c>
      <c r="J432" s="169">
        <f t="shared" si="613"/>
        <v>16514206</v>
      </c>
      <c r="K432" s="170">
        <f>(J432-I432)/I432</f>
        <v>0.22011261926038336</v>
      </c>
      <c r="L432" s="168">
        <f t="shared" ref="L432:S432" si="614">L17+L35+L48+L67+L80+L89+L111+L135+L150+L163+L177+L199+L206+L213+L247+L257+L266+L277+L287+L301+L312+L326+L340+L348++L353+L360+L365+L381+L388+L407+L418+L427</f>
        <v>6980824</v>
      </c>
      <c r="M432" s="168">
        <f t="shared" si="614"/>
        <v>7927476</v>
      </c>
      <c r="N432" s="168">
        <f t="shared" si="614"/>
        <v>9390377</v>
      </c>
      <c r="O432" s="168">
        <f t="shared" si="614"/>
        <v>8934617</v>
      </c>
      <c r="P432" s="168">
        <f t="shared" si="614"/>
        <v>8776919</v>
      </c>
      <c r="Q432" s="168">
        <f t="shared" si="614"/>
        <v>10168171</v>
      </c>
      <c r="R432" s="169">
        <f t="shared" si="614"/>
        <v>3452568</v>
      </c>
      <c r="S432" s="169">
        <f t="shared" si="614"/>
        <v>3635381</v>
      </c>
      <c r="T432" s="171">
        <f>(S432-R432)/R432</f>
        <v>5.2949862247463335E-2</v>
      </c>
    </row>
    <row r="433" spans="1:20" s="48" customFormat="1" ht="13.15" customHeight="1">
      <c r="A433" s="273"/>
      <c r="B433" s="273" t="s">
        <v>498</v>
      </c>
      <c r="C433" s="127"/>
      <c r="D433" s="127">
        <f>(D432-C432)/C432</f>
        <v>6.6644127382512547E-2</v>
      </c>
      <c r="E433" s="127">
        <f t="shared" ref="E433:H433" si="615">(E432-D432)/D432</f>
        <v>0.101486712037906</v>
      </c>
      <c r="F433" s="127">
        <f t="shared" si="615"/>
        <v>-1.7459864608576618E-2</v>
      </c>
      <c r="G433" s="127">
        <f t="shared" si="615"/>
        <v>5.816424287627929E-4</v>
      </c>
      <c r="H433" s="127">
        <f t="shared" si="615"/>
        <v>0.18921448647057526</v>
      </c>
      <c r="I433" s="128"/>
      <c r="J433" s="128"/>
      <c r="K433" s="129"/>
      <c r="L433" s="130"/>
      <c r="M433" s="130">
        <f t="shared" ref="M433" si="616">IF(L432&gt;0,(M432-L432)/L432,"n/a")</f>
        <v>0.13560748702445441</v>
      </c>
      <c r="N433" s="130">
        <f t="shared" ref="N433" si="617">IF(M432&gt;0,(N432-M432)/M432,"n/a")</f>
        <v>0.18453553186411412</v>
      </c>
      <c r="O433" s="130">
        <f t="shared" ref="O433" si="618">IF(N432&gt;0,(O432-N432)/N432,"n/a")</f>
        <v>-4.8534792586069762E-2</v>
      </c>
      <c r="P433" s="130">
        <f t="shared" ref="P433" si="619">IF(O432&gt;0,(P432-O432)/O432,"n/a")</f>
        <v>-1.7650224962077278E-2</v>
      </c>
      <c r="Q433" s="130">
        <f t="shared" ref="Q433" si="620">IF(P432&gt;0,(Q432-P432)/P432,"n/a")</f>
        <v>0.15851257143879305</v>
      </c>
      <c r="R433" s="131"/>
      <c r="S433" s="132"/>
      <c r="T433" s="133"/>
    </row>
    <row r="434" spans="1:20" s="47" customFormat="1" ht="13.15" customHeight="1">
      <c r="A434" s="290"/>
      <c r="B434" s="290" t="s">
        <v>499</v>
      </c>
      <c r="C434" s="172"/>
      <c r="D434" s="173"/>
      <c r="E434" s="173"/>
      <c r="F434" s="173"/>
      <c r="G434" s="173"/>
      <c r="H434" s="173"/>
      <c r="I434" s="174"/>
      <c r="J434" s="174"/>
      <c r="K434" s="175"/>
      <c r="L434" s="176">
        <f>L432/C432</f>
        <v>0.22215188596463034</v>
      </c>
      <c r="M434" s="176">
        <f t="shared" ref="M434" si="621">M432/D432</f>
        <v>0.23651500859720861</v>
      </c>
      <c r="N434" s="176">
        <f t="shared" ref="N434" si="622">N432/E432</f>
        <v>0.25434753632588419</v>
      </c>
      <c r="O434" s="176">
        <f t="shared" ref="O434" si="623">O432/F432</f>
        <v>0.24630325285299484</v>
      </c>
      <c r="P434" s="176">
        <f t="shared" ref="P434" si="624">P432/G432</f>
        <v>0.24181529499575477</v>
      </c>
      <c r="Q434" s="176">
        <f t="shared" ref="Q434" si="625">Q432/H432</f>
        <v>0.23557235671606816</v>
      </c>
      <c r="R434" s="177">
        <f t="shared" ref="R434" si="626">R432/I432</f>
        <v>0.25508473042267871</v>
      </c>
      <c r="S434" s="177">
        <f t="shared" ref="S434" si="627">S432/J432</f>
        <v>0.22013659027869703</v>
      </c>
      <c r="T434" s="175"/>
    </row>
    <row r="435" spans="1:20" ht="12" customHeight="1">
      <c r="A435" s="7"/>
      <c r="B435" s="7"/>
      <c r="K435" s="11"/>
      <c r="T435" s="12"/>
    </row>
  </sheetData>
  <autoFilter ref="A9:B430" xr:uid="{00000000-0009-0000-0000-000000000000}"/>
  <mergeCells count="20">
    <mergeCell ref="T5:T8"/>
    <mergeCell ref="I5:I8"/>
    <mergeCell ref="J5:J8"/>
    <mergeCell ref="R5:R8"/>
    <mergeCell ref="S5:S8"/>
    <mergeCell ref="L5:L8"/>
    <mergeCell ref="M5:M8"/>
    <mergeCell ref="N5:N8"/>
    <mergeCell ref="O5:O8"/>
    <mergeCell ref="P5:P8"/>
    <mergeCell ref="Q5:Q8"/>
    <mergeCell ref="A5:A8"/>
    <mergeCell ref="K5:K8"/>
    <mergeCell ref="B5:B8"/>
    <mergeCell ref="C5:C8"/>
    <mergeCell ref="D5:D8"/>
    <mergeCell ref="E5:E8"/>
    <mergeCell ref="F5:F8"/>
    <mergeCell ref="G5:G8"/>
    <mergeCell ref="H5:H8"/>
  </mergeCells>
  <phoneticPr fontId="0" type="noConversion"/>
  <pageMargins left="0.39370078740157499" right="0.196850393700787" top="0.59055118110236204" bottom="0.59055118110236204" header="0.35433070866141703" footer="0.35433070866141703"/>
  <pageSetup scale="70" orientation="landscape" r:id="rId1"/>
  <headerFooter differentFirst="1" alignWithMargins="0">
    <oddHeader>&amp;L&amp;"-,Bold"&amp;K03+000All figures in thousands of dollars (based on CIF Value)&amp;R&amp;"-,Bold"&amp;K03+000Korea - Total Agricultural Imports by Four Digit HS Code 2016 - 2022 (April)</oddHeader>
    <oddFooter>&amp;R&amp;"-,Bold"&amp;K03+000&amp;P of &amp;N Pages</oddFooter>
  </headerFooter>
  <ignoredErrors>
    <ignoredError sqref="A11:A426" numberStoredAsText="1"/>
    <ignoredError sqref="K413:K432 K24:K35 T31 K63:K67 K111:K118 K134:K135 K199:K206 K213 K246:K257 K277 K301 K326 K348 K381:K3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30"/>
  <sheetViews>
    <sheetView view="pageBreakPreview" zoomScaleNormal="100" zoomScaleSheetLayoutView="100" workbookViewId="0">
      <pane ySplit="9" topLeftCell="A10" activePane="bottomLeft" state="frozen"/>
      <selection pane="bottomLeft" activeCell="U1" sqref="U1"/>
    </sheetView>
  </sheetViews>
  <sheetFormatPr defaultColWidth="7.875" defaultRowHeight="15" customHeight="1"/>
  <cols>
    <col min="1" max="1" width="6.875" style="2" customWidth="1"/>
    <col min="2" max="2" width="15.375" style="2" customWidth="1"/>
    <col min="3" max="6" width="9.375" style="2" customWidth="1"/>
    <col min="7" max="8" width="9.5" style="2" bestFit="1" customWidth="1"/>
    <col min="9" max="10" width="9.375" style="6" customWidth="1"/>
    <col min="11" max="11" width="8.25" style="13" customWidth="1"/>
    <col min="12" max="16" width="9.375" style="24" customWidth="1"/>
    <col min="17" max="17" width="8.625" style="24" bestFit="1" customWidth="1"/>
    <col min="18" max="19" width="9.375" style="41" customWidth="1"/>
    <col min="20" max="20" width="8.25" style="16" customWidth="1"/>
    <col min="21" max="16384" width="7.875" style="15"/>
  </cols>
  <sheetData>
    <row r="1" spans="1:20" s="45" customFormat="1" ht="29.25" customHeight="1">
      <c r="A1" s="265" t="s">
        <v>946</v>
      </c>
      <c r="B1" s="111"/>
      <c r="C1" s="111"/>
      <c r="D1" s="111"/>
      <c r="E1" s="112"/>
      <c r="F1" s="112"/>
      <c r="G1" s="112"/>
      <c r="H1" s="112"/>
      <c r="I1" s="113"/>
      <c r="J1" s="113"/>
      <c r="K1" s="111"/>
      <c r="L1" s="111"/>
      <c r="M1" s="111"/>
      <c r="N1" s="111"/>
      <c r="O1" s="111"/>
      <c r="P1" s="111"/>
      <c r="Q1" s="111"/>
      <c r="R1" s="113"/>
      <c r="S1" s="113"/>
      <c r="T1" s="114"/>
    </row>
    <row r="2" spans="1:20" s="83" customFormat="1" ht="18.75" customHeight="1">
      <c r="A2" s="267" t="s">
        <v>926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s="46" customFormat="1" ht="15.75" customHeight="1">
      <c r="A3" s="296" t="s">
        <v>918</v>
      </c>
      <c r="B3" s="110"/>
      <c r="C3" s="110"/>
      <c r="D3" s="115"/>
      <c r="E3" s="116"/>
      <c r="F3" s="116"/>
      <c r="G3" s="116"/>
      <c r="H3" s="116"/>
      <c r="I3" s="110"/>
      <c r="J3" s="110"/>
      <c r="K3" s="110"/>
      <c r="L3" s="115"/>
      <c r="M3" s="115"/>
      <c r="N3" s="115"/>
      <c r="O3" s="115"/>
      <c r="P3" s="115"/>
      <c r="Q3" s="115"/>
      <c r="R3" s="110"/>
      <c r="S3" s="110"/>
      <c r="T3" s="110"/>
    </row>
    <row r="4" spans="1:20" s="46" customFormat="1" ht="15.75" customHeight="1">
      <c r="A4" s="110"/>
      <c r="B4" s="110"/>
      <c r="C4" s="110"/>
      <c r="D4" s="115"/>
      <c r="E4" s="116"/>
      <c r="F4" s="116"/>
      <c r="G4" s="116"/>
      <c r="H4" s="116"/>
      <c r="I4" s="110"/>
      <c r="J4" s="110"/>
      <c r="K4" s="110"/>
      <c r="L4" s="115"/>
      <c r="M4" s="115"/>
      <c r="N4" s="115"/>
      <c r="O4" s="115"/>
      <c r="P4" s="115"/>
      <c r="Q4" s="115"/>
      <c r="R4" s="110"/>
      <c r="S4" s="110"/>
      <c r="T4" s="110"/>
    </row>
    <row r="5" spans="1:20" s="83" customFormat="1" ht="15.75" customHeight="1">
      <c r="A5" s="266" t="s">
        <v>656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 t="s">
        <v>480</v>
      </c>
    </row>
    <row r="6" spans="1:20" s="17" customFormat="1" ht="15" customHeight="1">
      <c r="A6" s="521" t="s">
        <v>409</v>
      </c>
      <c r="B6" s="527"/>
      <c r="C6" s="532" t="s">
        <v>657</v>
      </c>
      <c r="D6" s="521" t="s">
        <v>664</v>
      </c>
      <c r="E6" s="521" t="s">
        <v>672</v>
      </c>
      <c r="F6" s="521" t="s">
        <v>673</v>
      </c>
      <c r="G6" s="521" t="s">
        <v>923</v>
      </c>
      <c r="H6" s="521" t="s">
        <v>933</v>
      </c>
      <c r="I6" s="530" t="s">
        <v>947</v>
      </c>
      <c r="J6" s="530" t="s">
        <v>947</v>
      </c>
      <c r="K6" s="525" t="s">
        <v>931</v>
      </c>
      <c r="L6" s="523" t="s">
        <v>658</v>
      </c>
      <c r="M6" s="523" t="s">
        <v>665</v>
      </c>
      <c r="N6" s="523" t="s">
        <v>674</v>
      </c>
      <c r="O6" s="523" t="s">
        <v>675</v>
      </c>
      <c r="P6" s="523" t="s">
        <v>924</v>
      </c>
      <c r="Q6" s="523" t="s">
        <v>934</v>
      </c>
      <c r="R6" s="534" t="s">
        <v>948</v>
      </c>
      <c r="S6" s="534" t="s">
        <v>949</v>
      </c>
      <c r="T6" s="534" t="s">
        <v>935</v>
      </c>
    </row>
    <row r="7" spans="1:20" s="17" customFormat="1" ht="15" customHeight="1">
      <c r="A7" s="528"/>
      <c r="B7" s="529"/>
      <c r="C7" s="533"/>
      <c r="D7" s="522"/>
      <c r="E7" s="522"/>
      <c r="F7" s="522"/>
      <c r="G7" s="522"/>
      <c r="H7" s="522"/>
      <c r="I7" s="531"/>
      <c r="J7" s="531"/>
      <c r="K7" s="526" t="s">
        <v>481</v>
      </c>
      <c r="L7" s="524"/>
      <c r="M7" s="524"/>
      <c r="N7" s="524"/>
      <c r="O7" s="524"/>
      <c r="P7" s="524"/>
      <c r="Q7" s="524"/>
      <c r="R7" s="535"/>
      <c r="S7" s="535"/>
      <c r="T7" s="535" t="s">
        <v>481</v>
      </c>
    </row>
    <row r="8" spans="1:20" s="17" customFormat="1" ht="15" customHeight="1">
      <c r="A8" s="528"/>
      <c r="B8" s="529"/>
      <c r="C8" s="533"/>
      <c r="D8" s="522"/>
      <c r="E8" s="522"/>
      <c r="F8" s="522"/>
      <c r="G8" s="522"/>
      <c r="H8" s="522"/>
      <c r="I8" s="531"/>
      <c r="J8" s="531"/>
      <c r="K8" s="526" t="s">
        <v>397</v>
      </c>
      <c r="L8" s="524"/>
      <c r="M8" s="524"/>
      <c r="N8" s="524"/>
      <c r="O8" s="524"/>
      <c r="P8" s="524"/>
      <c r="Q8" s="524"/>
      <c r="R8" s="535"/>
      <c r="S8" s="535"/>
      <c r="T8" s="535" t="s">
        <v>397</v>
      </c>
    </row>
    <row r="9" spans="1:20" s="43" customFormat="1" ht="12" customHeight="1">
      <c r="A9" s="189"/>
      <c r="B9" s="326"/>
      <c r="C9" s="327"/>
      <c r="D9" s="327"/>
      <c r="E9" s="327"/>
      <c r="F9" s="327"/>
      <c r="G9" s="328"/>
      <c r="H9" s="190"/>
      <c r="I9" s="191"/>
      <c r="J9" s="191"/>
      <c r="K9" s="191"/>
      <c r="L9" s="329"/>
      <c r="M9" s="331"/>
      <c r="N9" s="331"/>
      <c r="O9" s="331"/>
      <c r="P9" s="331"/>
      <c r="Q9" s="330"/>
      <c r="R9" s="192"/>
      <c r="S9" s="192"/>
      <c r="T9" s="193"/>
    </row>
    <row r="10" spans="1:20" s="36" customFormat="1" ht="19.5" customHeight="1">
      <c r="A10" s="178" t="s">
        <v>407</v>
      </c>
      <c r="B10" s="212"/>
      <c r="C10" s="479">
        <f>C74</f>
        <v>5087620</v>
      </c>
      <c r="D10" s="479">
        <f t="shared" ref="D10:J10" si="0">D74</f>
        <v>4882698</v>
      </c>
      <c r="E10" s="479">
        <f t="shared" si="0"/>
        <v>5246589</v>
      </c>
      <c r="F10" s="479">
        <f t="shared" ref="F10:H10" si="1">F74</f>
        <v>5238089</v>
      </c>
      <c r="G10" s="479">
        <f t="shared" si="1"/>
        <v>5264173</v>
      </c>
      <c r="H10" s="479">
        <f t="shared" si="1"/>
        <v>6813208</v>
      </c>
      <c r="I10" s="179">
        <f t="shared" si="0"/>
        <v>2005523</v>
      </c>
      <c r="J10" s="179">
        <f t="shared" si="0"/>
        <v>2762473</v>
      </c>
      <c r="K10" s="195">
        <f>IF(I10&gt;0,(J10-I10)/I10,"n/a ")</f>
        <v>0.37743271954497654</v>
      </c>
      <c r="L10" s="479">
        <f t="shared" ref="L10:S10" si="2">L74</f>
        <v>1713955</v>
      </c>
      <c r="M10" s="479">
        <f t="shared" si="2"/>
        <v>1932969</v>
      </c>
      <c r="N10" s="479">
        <f t="shared" si="2"/>
        <v>2526174</v>
      </c>
      <c r="O10" s="484">
        <f t="shared" ref="O10:P10" si="3">O74</f>
        <v>1761542</v>
      </c>
      <c r="P10" s="484">
        <f t="shared" si="3"/>
        <v>1657555</v>
      </c>
      <c r="Q10" s="484">
        <f t="shared" ref="Q10" si="4">Q74</f>
        <v>2040816</v>
      </c>
      <c r="R10" s="180">
        <f t="shared" si="2"/>
        <v>774931</v>
      </c>
      <c r="S10" s="179">
        <f t="shared" si="2"/>
        <v>598678</v>
      </c>
      <c r="T10" s="196">
        <f>IF(R10&gt;0,(S10-R10)/R10,"n/a ")</f>
        <v>-0.22744347561266745</v>
      </c>
    </row>
    <row r="11" spans="1:20" s="34" customFormat="1" ht="12.75" customHeight="1">
      <c r="A11" s="216"/>
      <c r="B11" s="187" t="s">
        <v>406</v>
      </c>
      <c r="C11" s="480"/>
      <c r="D11" s="480">
        <f>(D10-C10)/C10</f>
        <v>-4.0278558540142541E-2</v>
      </c>
      <c r="E11" s="480">
        <f>(E10-D10)/D10</f>
        <v>7.4526624419531992E-2</v>
      </c>
      <c r="F11" s="480">
        <f>(F10-E10)/E10</f>
        <v>-1.6201002213056903E-3</v>
      </c>
      <c r="G11" s="480">
        <f t="shared" ref="G11:H11" si="5">(G10-F10)/F10</f>
        <v>4.9796786576173108E-3</v>
      </c>
      <c r="H11" s="480">
        <f t="shared" si="5"/>
        <v>0.2942598960938404</v>
      </c>
      <c r="I11" s="198"/>
      <c r="J11" s="318"/>
      <c r="K11" s="318"/>
      <c r="L11" s="480"/>
      <c r="M11" s="480">
        <f>(M10-L10)/L10</f>
        <v>0.12778281810199218</v>
      </c>
      <c r="N11" s="480">
        <f>(N10-M10)/M10</f>
        <v>0.30688800492920476</v>
      </c>
      <c r="O11" s="485">
        <f>(O10-N10)/N10</f>
        <v>-0.30268382146281292</v>
      </c>
      <c r="P11" s="485">
        <f>(P10-O10)/O10</f>
        <v>-5.9031802818212679E-2</v>
      </c>
      <c r="Q11" s="485">
        <f>(Q10-P10)/P10</f>
        <v>0.23122068347656638</v>
      </c>
      <c r="R11" s="197"/>
      <c r="S11" s="198"/>
      <c r="T11" s="199"/>
    </row>
    <row r="12" spans="1:20" s="33" customFormat="1" ht="12.75" customHeight="1">
      <c r="A12" s="217"/>
      <c r="B12" s="194" t="s">
        <v>499</v>
      </c>
      <c r="C12" s="481"/>
      <c r="D12" s="481"/>
      <c r="E12" s="481"/>
      <c r="F12" s="481"/>
      <c r="G12" s="481"/>
      <c r="H12" s="481"/>
      <c r="I12" s="200"/>
      <c r="J12" s="319"/>
      <c r="K12" s="320"/>
      <c r="L12" s="486">
        <f t="shared" ref="L12:S12" si="6">L10/C10</f>
        <v>0.33688738545724722</v>
      </c>
      <c r="M12" s="486">
        <f t="shared" si="6"/>
        <v>0.39588133445894053</v>
      </c>
      <c r="N12" s="486">
        <f t="shared" si="6"/>
        <v>0.48148883017137423</v>
      </c>
      <c r="O12" s="487">
        <f t="shared" si="6"/>
        <v>0.33629478231469528</v>
      </c>
      <c r="P12" s="487">
        <f t="shared" si="6"/>
        <v>0.31487472011273188</v>
      </c>
      <c r="Q12" s="487">
        <f t="shared" si="6"/>
        <v>0.299538191113496</v>
      </c>
      <c r="R12" s="203">
        <f t="shared" si="6"/>
        <v>0.38639846065091249</v>
      </c>
      <c r="S12" s="202">
        <f t="shared" si="6"/>
        <v>0.21671813624965747</v>
      </c>
      <c r="T12" s="201"/>
    </row>
    <row r="13" spans="1:20" s="27" customFormat="1" ht="20.100000000000001" customHeight="1">
      <c r="A13" s="218" t="s">
        <v>411</v>
      </c>
      <c r="B13" s="181"/>
      <c r="C13" s="120">
        <f t="shared" ref="C13:J13" si="7">C185</f>
        <v>7504592</v>
      </c>
      <c r="D13" s="120">
        <f t="shared" si="7"/>
        <v>7876947</v>
      </c>
      <c r="E13" s="120">
        <f t="shared" si="7"/>
        <v>8023164</v>
      </c>
      <c r="F13" s="120">
        <f t="shared" ref="F13:H13" si="8">F185</f>
        <v>8027461</v>
      </c>
      <c r="G13" s="120">
        <f t="shared" si="8"/>
        <v>8085952</v>
      </c>
      <c r="H13" s="120">
        <f t="shared" si="8"/>
        <v>10201929</v>
      </c>
      <c r="I13" s="182">
        <f t="shared" si="7"/>
        <v>3053788</v>
      </c>
      <c r="J13" s="298">
        <f t="shared" si="7"/>
        <v>3819724</v>
      </c>
      <c r="K13" s="321">
        <f>IF(I13&gt;0,(J13-I13)/I13,"n/a ")</f>
        <v>0.2508150533042896</v>
      </c>
      <c r="L13" s="120">
        <f t="shared" ref="L13:S13" si="9">L185</f>
        <v>1207836</v>
      </c>
      <c r="M13" s="120">
        <f t="shared" si="9"/>
        <v>1372755</v>
      </c>
      <c r="N13" s="120">
        <f t="shared" si="9"/>
        <v>1421175</v>
      </c>
      <c r="O13" s="488">
        <f t="shared" ref="O13:P13" si="10">O185</f>
        <v>1467177</v>
      </c>
      <c r="P13" s="488">
        <f t="shared" si="10"/>
        <v>1403876</v>
      </c>
      <c r="Q13" s="488">
        <f t="shared" ref="Q13" si="11">Q185</f>
        <v>1550497</v>
      </c>
      <c r="R13" s="183">
        <f t="shared" si="9"/>
        <v>544531</v>
      </c>
      <c r="S13" s="182">
        <f t="shared" si="9"/>
        <v>569028</v>
      </c>
      <c r="T13" s="204">
        <f>IF(R13&gt;0,(S13-R13)/R13,"n/a ")</f>
        <v>4.4987337727328658E-2</v>
      </c>
    </row>
    <row r="14" spans="1:20" s="34" customFormat="1" ht="12.75" customHeight="1">
      <c r="A14" s="216"/>
      <c r="B14" s="187" t="s">
        <v>406</v>
      </c>
      <c r="C14" s="480"/>
      <c r="D14" s="480">
        <f>(D13-C13)/C13</f>
        <v>4.961695452597556E-2</v>
      </c>
      <c r="E14" s="480">
        <f>(E13-D13)/D13</f>
        <v>1.8562648701330606E-2</v>
      </c>
      <c r="F14" s="480">
        <f>(F13-E13)/E13</f>
        <v>5.3557424477425613E-4</v>
      </c>
      <c r="G14" s="480">
        <f t="shared" ref="G14:H14" si="12">(G13-F13)/F13</f>
        <v>7.286363645989685E-3</v>
      </c>
      <c r="H14" s="480">
        <f t="shared" si="12"/>
        <v>0.26168557518026325</v>
      </c>
      <c r="I14" s="198"/>
      <c r="J14" s="318"/>
      <c r="K14" s="318"/>
      <c r="L14" s="480"/>
      <c r="M14" s="480">
        <f>(M13-L13)/L13</f>
        <v>0.13654088800135117</v>
      </c>
      <c r="N14" s="480">
        <f>(N13-M13)/M13</f>
        <v>3.5272135231705581E-2</v>
      </c>
      <c r="O14" s="485">
        <f>(O13-N13)/N13</f>
        <v>3.2368990448044754E-2</v>
      </c>
      <c r="P14" s="485">
        <f>(P13-O13)/O13</f>
        <v>-4.3144760311809686E-2</v>
      </c>
      <c r="Q14" s="485">
        <f>(Q13-P13)/P13</f>
        <v>0.10444013573848403</v>
      </c>
      <c r="R14" s="197"/>
      <c r="S14" s="198"/>
      <c r="T14" s="199"/>
    </row>
    <row r="15" spans="1:20" s="33" customFormat="1" ht="12.75" customHeight="1">
      <c r="A15" s="217"/>
      <c r="B15" s="194" t="s">
        <v>499</v>
      </c>
      <c r="C15" s="481"/>
      <c r="D15" s="481"/>
      <c r="E15" s="481"/>
      <c r="F15" s="481"/>
      <c r="G15" s="481"/>
      <c r="H15" s="481"/>
      <c r="I15" s="200"/>
      <c r="J15" s="319"/>
      <c r="K15" s="320"/>
      <c r="L15" s="486">
        <f t="shared" ref="L15:S15" si="13">L13/C13</f>
        <v>0.16094625797111956</v>
      </c>
      <c r="M15" s="486">
        <f t="shared" si="13"/>
        <v>0.17427500781711494</v>
      </c>
      <c r="N15" s="486">
        <f t="shared" si="13"/>
        <v>0.17713398355062915</v>
      </c>
      <c r="O15" s="487">
        <f t="shared" si="13"/>
        <v>0.18276974500405546</v>
      </c>
      <c r="P15" s="487">
        <f t="shared" si="13"/>
        <v>0.17361913600278606</v>
      </c>
      <c r="Q15" s="487">
        <f t="shared" si="13"/>
        <v>0.15198076755876266</v>
      </c>
      <c r="R15" s="203">
        <f t="shared" si="13"/>
        <v>0.17831329483251621</v>
      </c>
      <c r="S15" s="202">
        <f t="shared" si="13"/>
        <v>0.14897097277185473</v>
      </c>
      <c r="T15" s="201"/>
    </row>
    <row r="16" spans="1:20" s="27" customFormat="1" ht="20.100000000000001" customHeight="1">
      <c r="A16" s="218" t="s">
        <v>405</v>
      </c>
      <c r="B16" s="181"/>
      <c r="C16" s="120">
        <f t="shared" ref="C16:J16" si="14">C280</f>
        <v>11413653</v>
      </c>
      <c r="D16" s="120">
        <f t="shared" si="14"/>
        <v>12475279</v>
      </c>
      <c r="E16" s="120">
        <f t="shared" si="14"/>
        <v>14249516</v>
      </c>
      <c r="F16" s="120">
        <f t="shared" ref="F16:H16" si="15">F280</f>
        <v>14726658</v>
      </c>
      <c r="G16" s="120">
        <f t="shared" si="15"/>
        <v>14916317</v>
      </c>
      <c r="H16" s="120">
        <f t="shared" si="15"/>
        <v>16938519</v>
      </c>
      <c r="I16" s="182">
        <f t="shared" si="14"/>
        <v>5653027</v>
      </c>
      <c r="J16" s="298">
        <f t="shared" si="14"/>
        <v>6532360</v>
      </c>
      <c r="K16" s="321">
        <f>IF(I16&gt;0,(J16-I16)/I16,"n/a ")</f>
        <v>0.1555508225946913</v>
      </c>
      <c r="L16" s="120">
        <f t="shared" ref="L16:S16" si="16">L280</f>
        <v>3708020</v>
      </c>
      <c r="M16" s="120">
        <f t="shared" si="16"/>
        <v>4276223</v>
      </c>
      <c r="N16" s="120">
        <f t="shared" si="16"/>
        <v>5076500</v>
      </c>
      <c r="O16" s="488">
        <f t="shared" ref="O16:P16" si="17">O280</f>
        <v>5391235</v>
      </c>
      <c r="P16" s="488">
        <f t="shared" si="17"/>
        <v>5425643</v>
      </c>
      <c r="Q16" s="488">
        <f t="shared" ref="Q16" si="18">Q280</f>
        <v>6249584</v>
      </c>
      <c r="R16" s="183">
        <f t="shared" si="16"/>
        <v>2032145</v>
      </c>
      <c r="S16" s="182">
        <f t="shared" si="16"/>
        <v>2375824</v>
      </c>
      <c r="T16" s="204">
        <f>IF(R16&gt;0,(S16-R16)/R16,"n/a ")</f>
        <v>0.1691212979388774</v>
      </c>
    </row>
    <row r="17" spans="1:20" s="34" customFormat="1" ht="12.75" customHeight="1">
      <c r="A17" s="216"/>
      <c r="B17" s="187" t="s">
        <v>406</v>
      </c>
      <c r="C17" s="480"/>
      <c r="D17" s="480">
        <f>(D16-C16)/C16</f>
        <v>9.30136915849816E-2</v>
      </c>
      <c r="E17" s="480">
        <f>(E16-D16)/D16</f>
        <v>0.142220226096747</v>
      </c>
      <c r="F17" s="480">
        <f>(F16-E16)/E16</f>
        <v>3.3484786430640873E-2</v>
      </c>
      <c r="G17" s="480">
        <f t="shared" ref="G17:H17" si="19">(G16-F16)/F16</f>
        <v>1.2878617809960686E-2</v>
      </c>
      <c r="H17" s="480">
        <f t="shared" si="19"/>
        <v>0.13556979246284453</v>
      </c>
      <c r="I17" s="198"/>
      <c r="J17" s="318"/>
      <c r="K17" s="318"/>
      <c r="L17" s="480"/>
      <c r="M17" s="480">
        <f>(M16-L16)/L16</f>
        <v>0.1532362284993069</v>
      </c>
      <c r="N17" s="480">
        <f>(N16-M16)/M16</f>
        <v>0.18714575923659735</v>
      </c>
      <c r="O17" s="485">
        <f>(O16-N16)/N16</f>
        <v>6.1998424111100167E-2</v>
      </c>
      <c r="P17" s="485">
        <f>(P16-O16)/O16</f>
        <v>6.3822111260221455E-3</v>
      </c>
      <c r="Q17" s="485">
        <f>(Q16-P16)/P16</f>
        <v>0.15186052602428873</v>
      </c>
      <c r="R17" s="197"/>
      <c r="S17" s="198"/>
      <c r="T17" s="199"/>
    </row>
    <row r="18" spans="1:20" s="33" customFormat="1" ht="12.75" customHeight="1">
      <c r="A18" s="217"/>
      <c r="B18" s="194" t="s">
        <v>499</v>
      </c>
      <c r="C18" s="481"/>
      <c r="D18" s="481"/>
      <c r="E18" s="481"/>
      <c r="F18" s="481"/>
      <c r="G18" s="481"/>
      <c r="H18" s="481"/>
      <c r="I18" s="200"/>
      <c r="J18" s="319"/>
      <c r="K18" s="320"/>
      <c r="L18" s="486">
        <f t="shared" ref="L18:S18" si="20">L16/C16</f>
        <v>0.32487583072658682</v>
      </c>
      <c r="M18" s="486">
        <f t="shared" si="20"/>
        <v>0.3427757407269208</v>
      </c>
      <c r="N18" s="486">
        <f t="shared" si="20"/>
        <v>0.35625771429710312</v>
      </c>
      <c r="O18" s="487">
        <f t="shared" si="20"/>
        <v>0.36608679307959757</v>
      </c>
      <c r="P18" s="487">
        <f t="shared" si="20"/>
        <v>0.36373878350802014</v>
      </c>
      <c r="Q18" s="487">
        <f t="shared" si="20"/>
        <v>0.36895693183093514</v>
      </c>
      <c r="R18" s="203">
        <f t="shared" si="20"/>
        <v>0.3594790896983156</v>
      </c>
      <c r="S18" s="202">
        <f t="shared" si="20"/>
        <v>0.36370071459625619</v>
      </c>
      <c r="T18" s="201"/>
    </row>
    <row r="19" spans="1:20" s="27" customFormat="1" ht="20.100000000000001" customHeight="1">
      <c r="A19" s="218" t="s">
        <v>412</v>
      </c>
      <c r="B19" s="181"/>
      <c r="C19" s="120">
        <f t="shared" ref="C19:J19" si="21">C302</f>
        <v>2879889</v>
      </c>
      <c r="D19" s="120">
        <f t="shared" si="21"/>
        <v>3190170</v>
      </c>
      <c r="E19" s="120">
        <f t="shared" si="21"/>
        <v>3531725</v>
      </c>
      <c r="F19" s="120">
        <f t="shared" ref="F19:H19" si="22">F302</f>
        <v>2845140</v>
      </c>
      <c r="G19" s="120">
        <f t="shared" si="22"/>
        <v>2662130</v>
      </c>
      <c r="H19" s="120">
        <f t="shared" si="22"/>
        <v>3470585</v>
      </c>
      <c r="I19" s="182">
        <f t="shared" si="21"/>
        <v>1020408</v>
      </c>
      <c r="J19" s="298">
        <f t="shared" si="21"/>
        <v>1187284</v>
      </c>
      <c r="K19" s="321">
        <f>IF(I19&gt;0,(J19-I19)/I19,"n/a ")</f>
        <v>0.16353850616616097</v>
      </c>
      <c r="L19" s="120">
        <f t="shared" ref="L19:S19" si="23">L302</f>
        <v>97816</v>
      </c>
      <c r="M19" s="120">
        <f t="shared" si="23"/>
        <v>112886</v>
      </c>
      <c r="N19" s="120">
        <f t="shared" si="23"/>
        <v>105296</v>
      </c>
      <c r="O19" s="488">
        <f t="shared" ref="O19:P19" si="24">O302</f>
        <v>82827</v>
      </c>
      <c r="P19" s="488">
        <f t="shared" si="24"/>
        <v>74654</v>
      </c>
      <c r="Q19" s="488">
        <f t="shared" ref="Q19" si="25">Q302</f>
        <v>110521</v>
      </c>
      <c r="R19" s="183">
        <f t="shared" si="23"/>
        <v>31360</v>
      </c>
      <c r="S19" s="182">
        <f t="shared" si="23"/>
        <v>29941</v>
      </c>
      <c r="T19" s="204">
        <f>IF(R19&gt;0,(S19-R19)/R19,"n/a ")</f>
        <v>-4.5248724489795916E-2</v>
      </c>
    </row>
    <row r="20" spans="1:20" s="34" customFormat="1" ht="12.75" customHeight="1">
      <c r="A20" s="216"/>
      <c r="B20" s="187" t="s">
        <v>406</v>
      </c>
      <c r="C20" s="480"/>
      <c r="D20" s="480">
        <f>(D19-C19)/C19</f>
        <v>0.10774061083604264</v>
      </c>
      <c r="E20" s="480">
        <f>(E19-D19)/D19</f>
        <v>0.10706482726625854</v>
      </c>
      <c r="F20" s="480">
        <f>(F19-E19)/E19</f>
        <v>-0.19440500038932815</v>
      </c>
      <c r="G20" s="480">
        <f t="shared" ref="G20:H20" si="26">(G19-F19)/F19</f>
        <v>-6.432372396437433E-2</v>
      </c>
      <c r="H20" s="480">
        <f t="shared" si="26"/>
        <v>0.30368727297314557</v>
      </c>
      <c r="I20" s="198"/>
      <c r="J20" s="318"/>
      <c r="K20" s="318"/>
      <c r="L20" s="480"/>
      <c r="M20" s="480">
        <f>(M19-L19)/L19</f>
        <v>0.15406477467898913</v>
      </c>
      <c r="N20" s="480">
        <f>(N19-M19)/M19</f>
        <v>-6.7235972574101299E-2</v>
      </c>
      <c r="O20" s="485">
        <f>(O19-N19)/N19</f>
        <v>-0.2133889226561313</v>
      </c>
      <c r="P20" s="485">
        <f>(P19-O19)/O19</f>
        <v>-9.8675552657949708E-2</v>
      </c>
      <c r="Q20" s="485">
        <f>(Q19-P19)/P19</f>
        <v>0.48044311088488223</v>
      </c>
      <c r="R20" s="197"/>
      <c r="S20" s="198"/>
      <c r="T20" s="199"/>
    </row>
    <row r="21" spans="1:20" s="33" customFormat="1" ht="12.75" customHeight="1">
      <c r="A21" s="217"/>
      <c r="B21" s="194" t="s">
        <v>499</v>
      </c>
      <c r="C21" s="481"/>
      <c r="D21" s="481"/>
      <c r="E21" s="481"/>
      <c r="F21" s="481"/>
      <c r="G21" s="481"/>
      <c r="H21" s="481"/>
      <c r="I21" s="200"/>
      <c r="J21" s="319"/>
      <c r="K21" s="320"/>
      <c r="L21" s="486">
        <f t="shared" ref="L21:S21" si="27">L19/C19</f>
        <v>3.3965197964227097E-2</v>
      </c>
      <c r="M21" s="486">
        <f t="shared" si="27"/>
        <v>3.5385575063397873E-2</v>
      </c>
      <c r="N21" s="486">
        <f t="shared" si="27"/>
        <v>2.9814325860592204E-2</v>
      </c>
      <c r="O21" s="487">
        <f t="shared" si="27"/>
        <v>2.9111748455260551E-2</v>
      </c>
      <c r="P21" s="487">
        <f t="shared" si="27"/>
        <v>2.8042958082437747E-2</v>
      </c>
      <c r="Q21" s="487">
        <f t="shared" si="27"/>
        <v>3.1845063584381307E-2</v>
      </c>
      <c r="R21" s="203">
        <f t="shared" si="27"/>
        <v>3.0732804917248786E-2</v>
      </c>
      <c r="S21" s="202">
        <f t="shared" si="27"/>
        <v>2.5218060716728264E-2</v>
      </c>
      <c r="T21" s="201"/>
    </row>
    <row r="22" spans="1:20" s="27" customFormat="1" ht="20.100000000000001" customHeight="1">
      <c r="A22" s="218" t="s">
        <v>413</v>
      </c>
      <c r="B22" s="181"/>
      <c r="C22" s="120">
        <f t="shared" ref="C22:J22" si="28">C320</f>
        <v>4502416</v>
      </c>
      <c r="D22" s="120">
        <f t="shared" si="28"/>
        <v>4984512</v>
      </c>
      <c r="E22" s="120">
        <f t="shared" si="28"/>
        <v>5793965</v>
      </c>
      <c r="F22" s="120">
        <f t="shared" ref="F22:H22" si="29">F320</f>
        <v>5431187</v>
      </c>
      <c r="G22" s="120">
        <f t="shared" si="29"/>
        <v>5266884</v>
      </c>
      <c r="H22" s="120">
        <f t="shared" si="29"/>
        <v>5739445</v>
      </c>
      <c r="I22" s="182">
        <f t="shared" si="28"/>
        <v>1802239</v>
      </c>
      <c r="J22" s="298">
        <f t="shared" si="28"/>
        <v>2212364</v>
      </c>
      <c r="K22" s="321">
        <f>IF(I22&gt;0,(J22-I22)/I22,"n/a ")</f>
        <v>0.22756415769495611</v>
      </c>
      <c r="L22" s="120">
        <f t="shared" ref="L22:S22" si="30">L320</f>
        <v>227472</v>
      </c>
      <c r="M22" s="120">
        <f t="shared" si="30"/>
        <v>232643</v>
      </c>
      <c r="N22" s="120">
        <f t="shared" si="30"/>
        <v>261231</v>
      </c>
      <c r="O22" s="488">
        <f t="shared" ref="O22:P22" si="31">O320</f>
        <v>231835</v>
      </c>
      <c r="P22" s="488">
        <f t="shared" si="31"/>
        <v>215190</v>
      </c>
      <c r="Q22" s="488">
        <f t="shared" ref="Q22" si="32">Q320</f>
        <v>216752</v>
      </c>
      <c r="R22" s="183">
        <f t="shared" si="30"/>
        <v>69601</v>
      </c>
      <c r="S22" s="182">
        <f t="shared" si="30"/>
        <v>61910</v>
      </c>
      <c r="T22" s="204">
        <f>IF(R22&gt;0,(S22-R22)/R22,"n/a ")</f>
        <v>-0.11050128590106464</v>
      </c>
    </row>
    <row r="23" spans="1:20" s="34" customFormat="1" ht="12.75" customHeight="1">
      <c r="A23" s="216"/>
      <c r="B23" s="187" t="s">
        <v>406</v>
      </c>
      <c r="C23" s="480"/>
      <c r="D23" s="480">
        <f>(D22-C22)/C22</f>
        <v>0.10707495708970473</v>
      </c>
      <c r="E23" s="480">
        <f>(E22-D22)/D22</f>
        <v>0.16239363050986735</v>
      </c>
      <c r="F23" s="480">
        <f>(F22-E22)/E22</f>
        <v>-6.2613081024824963E-2</v>
      </c>
      <c r="G23" s="480">
        <f t="shared" ref="G23:H23" si="33">(G22-F22)/F22</f>
        <v>-3.0251766326587541E-2</v>
      </c>
      <c r="H23" s="480">
        <f t="shared" si="33"/>
        <v>8.9723069655606613E-2</v>
      </c>
      <c r="I23" s="198"/>
      <c r="J23" s="318"/>
      <c r="K23" s="318"/>
      <c r="L23" s="480"/>
      <c r="M23" s="480">
        <f>(M22-L22)/L22</f>
        <v>2.2732468171906873E-2</v>
      </c>
      <c r="N23" s="480">
        <f>(N22-M22)/M22</f>
        <v>0.12288355978903298</v>
      </c>
      <c r="O23" s="485">
        <f>(O22-N22)/N22</f>
        <v>-0.11252875807235742</v>
      </c>
      <c r="P23" s="485">
        <f>(P22-O22)/O22</f>
        <v>-7.1796752000345077E-2</v>
      </c>
      <c r="Q23" s="485">
        <f>(Q22-P22)/P22</f>
        <v>7.2587016125284631E-3</v>
      </c>
      <c r="R23" s="197"/>
      <c r="S23" s="198"/>
      <c r="T23" s="199"/>
    </row>
    <row r="24" spans="1:20" s="33" customFormat="1" ht="12.75" customHeight="1">
      <c r="A24" s="217"/>
      <c r="B24" s="194" t="s">
        <v>499</v>
      </c>
      <c r="C24" s="481"/>
      <c r="D24" s="481"/>
      <c r="E24" s="481"/>
      <c r="F24" s="481"/>
      <c r="G24" s="481"/>
      <c r="H24" s="481"/>
      <c r="I24" s="200"/>
      <c r="J24" s="319"/>
      <c r="K24" s="320"/>
      <c r="L24" s="486">
        <f t="shared" ref="L24:S24" si="34">L22/C22</f>
        <v>5.0522208520936314E-2</v>
      </c>
      <c r="M24" s="486">
        <f t="shared" si="34"/>
        <v>4.6673174826342076E-2</v>
      </c>
      <c r="N24" s="486">
        <f t="shared" si="34"/>
        <v>4.5086741117697469E-2</v>
      </c>
      <c r="O24" s="487">
        <f t="shared" si="34"/>
        <v>4.2685880637142487E-2</v>
      </c>
      <c r="P24" s="487">
        <f t="shared" si="34"/>
        <v>4.0857174754560764E-2</v>
      </c>
      <c r="Q24" s="487">
        <f t="shared" si="34"/>
        <v>3.7765323999097475E-2</v>
      </c>
      <c r="R24" s="203">
        <f t="shared" si="34"/>
        <v>3.8619184248038133E-2</v>
      </c>
      <c r="S24" s="202">
        <f t="shared" si="34"/>
        <v>2.7983641028329877E-2</v>
      </c>
      <c r="T24" s="201" t="s">
        <v>480</v>
      </c>
    </row>
    <row r="25" spans="1:20" s="28" customFormat="1" ht="20.100000000000001" customHeight="1">
      <c r="A25" s="219" t="s">
        <v>396</v>
      </c>
      <c r="B25" s="184"/>
      <c r="C25" s="482">
        <f t="shared" ref="C25:J25" si="35">C10+C13+C16+C19+C22</f>
        <v>31388170</v>
      </c>
      <c r="D25" s="482">
        <f t="shared" si="35"/>
        <v>33409606</v>
      </c>
      <c r="E25" s="482">
        <f t="shared" si="35"/>
        <v>36844959</v>
      </c>
      <c r="F25" s="482">
        <f t="shared" ref="F25:H25" si="36">F10+F13+F16+F19+F22</f>
        <v>36268535</v>
      </c>
      <c r="G25" s="482">
        <f t="shared" si="36"/>
        <v>36195456</v>
      </c>
      <c r="H25" s="482">
        <f t="shared" si="36"/>
        <v>43163686</v>
      </c>
      <c r="I25" s="185">
        <f t="shared" si="35"/>
        <v>13534985</v>
      </c>
      <c r="J25" s="322">
        <f t="shared" si="35"/>
        <v>16514205</v>
      </c>
      <c r="K25" s="323">
        <f>IF(I25&gt;0,(J25-I25)/I25,"n/a ")</f>
        <v>0.22011254537777472</v>
      </c>
      <c r="L25" s="482">
        <f t="shared" ref="L25:S25" si="37">L10+L13+L16+L19+L22</f>
        <v>6955099</v>
      </c>
      <c r="M25" s="482">
        <f t="shared" si="37"/>
        <v>7927476</v>
      </c>
      <c r="N25" s="482">
        <f t="shared" si="37"/>
        <v>9390376</v>
      </c>
      <c r="O25" s="489">
        <f t="shared" ref="O25:P25" si="38">O10+O13+O16+O19+O22</f>
        <v>8934616</v>
      </c>
      <c r="P25" s="489">
        <f t="shared" si="38"/>
        <v>8776918</v>
      </c>
      <c r="Q25" s="489">
        <f t="shared" ref="Q25" si="39">Q10+Q13+Q16+Q19+Q22</f>
        <v>10168170</v>
      </c>
      <c r="R25" s="186">
        <f t="shared" si="37"/>
        <v>3452568</v>
      </c>
      <c r="S25" s="185">
        <f t="shared" si="37"/>
        <v>3635381</v>
      </c>
      <c r="T25" s="205">
        <f>IF(R25&gt;0,(S25-R25)/R25,"n/a ")</f>
        <v>5.2949862247463335E-2</v>
      </c>
    </row>
    <row r="26" spans="1:20" s="35" customFormat="1" ht="12.75" customHeight="1">
      <c r="A26" s="213"/>
      <c r="B26" s="187" t="s">
        <v>498</v>
      </c>
      <c r="C26" s="483"/>
      <c r="D26" s="483">
        <f>(D25-C25)/C25</f>
        <v>6.440120593204382E-2</v>
      </c>
      <c r="E26" s="483">
        <f>(E25-D25)/D25</f>
        <v>0.1028253071885972</v>
      </c>
      <c r="F26" s="483">
        <f>(F25-E25)/E25</f>
        <v>-1.5644582478704889E-2</v>
      </c>
      <c r="G26" s="483">
        <f t="shared" ref="G26:H26" si="40">(G25-F25)/F25</f>
        <v>-2.014942153026032E-3</v>
      </c>
      <c r="H26" s="483">
        <f t="shared" si="40"/>
        <v>0.19251670706952828</v>
      </c>
      <c r="I26" s="207"/>
      <c r="J26" s="324"/>
      <c r="K26" s="325" t="s">
        <v>480</v>
      </c>
      <c r="L26" s="483"/>
      <c r="M26" s="483">
        <f>(M25-L25)/L25</f>
        <v>0.13980778706385055</v>
      </c>
      <c r="N26" s="483">
        <f>(N25-M25)/M25</f>
        <v>0.18453540572055974</v>
      </c>
      <c r="O26" s="490">
        <f>(O25-N25)/N25</f>
        <v>-4.8534797754637302E-2</v>
      </c>
      <c r="P26" s="490">
        <f>(P25-O25)/O25</f>
        <v>-1.7650226937565083E-2</v>
      </c>
      <c r="Q26" s="490">
        <f>(Q25-P25)/P25</f>
        <v>0.15851258949895625</v>
      </c>
      <c r="R26" s="206"/>
      <c r="S26" s="207"/>
      <c r="T26" s="199" t="s">
        <v>480</v>
      </c>
    </row>
    <row r="27" spans="1:20" s="32" customFormat="1" ht="12.75" customHeight="1">
      <c r="A27" s="215"/>
      <c r="B27" s="188" t="s">
        <v>499</v>
      </c>
      <c r="C27" s="208"/>
      <c r="D27" s="208"/>
      <c r="E27" s="208"/>
      <c r="F27" s="208"/>
      <c r="G27" s="208"/>
      <c r="H27" s="208"/>
      <c r="I27" s="209"/>
      <c r="J27" s="209"/>
      <c r="K27" s="210"/>
      <c r="L27" s="491">
        <f t="shared" ref="L27:S27" si="41">L25/C25</f>
        <v>0.22158345007052019</v>
      </c>
      <c r="M27" s="491">
        <f t="shared" si="41"/>
        <v>0.2372813375889557</v>
      </c>
      <c r="N27" s="491">
        <f t="shared" si="41"/>
        <v>0.25486189304756723</v>
      </c>
      <c r="O27" s="492">
        <f t="shared" si="41"/>
        <v>0.24634620615362601</v>
      </c>
      <c r="P27" s="492">
        <f t="shared" si="41"/>
        <v>0.24248673645664251</v>
      </c>
      <c r="Q27" s="492">
        <f t="shared" si="41"/>
        <v>0.23557232809079373</v>
      </c>
      <c r="R27" s="211">
        <f t="shared" si="41"/>
        <v>0.25508473042267871</v>
      </c>
      <c r="S27" s="209">
        <f t="shared" si="41"/>
        <v>0.22013660360883253</v>
      </c>
      <c r="T27" s="210"/>
    </row>
    <row r="28" spans="1:20" s="18" customFormat="1" ht="15" customHeight="1">
      <c r="A28" s="4"/>
      <c r="B28" s="4"/>
      <c r="C28" s="5"/>
      <c r="D28" s="5"/>
      <c r="E28" s="5"/>
      <c r="F28" s="5"/>
      <c r="G28" s="5"/>
      <c r="H28" s="5"/>
      <c r="I28" s="5"/>
      <c r="J28" s="5"/>
      <c r="K28" s="63"/>
      <c r="L28" s="25"/>
      <c r="M28" s="25"/>
      <c r="N28" s="25"/>
      <c r="O28" s="25"/>
      <c r="P28" s="25"/>
      <c r="Q28" s="25"/>
      <c r="R28" s="25"/>
      <c r="S28" s="25"/>
      <c r="T28" s="19"/>
    </row>
    <row r="29" spans="1:20" s="18" customFormat="1" ht="15" customHeight="1">
      <c r="A29" s="4"/>
      <c r="B29" s="4"/>
      <c r="C29" s="5"/>
      <c r="D29" s="5"/>
      <c r="E29" s="5"/>
      <c r="F29" s="5"/>
      <c r="G29" s="5"/>
      <c r="H29" s="5"/>
      <c r="I29" s="5"/>
      <c r="J29" s="5"/>
      <c r="K29" s="20"/>
      <c r="L29" s="25"/>
      <c r="M29" s="25"/>
      <c r="N29" s="25"/>
      <c r="O29" s="25"/>
      <c r="P29" s="25"/>
      <c r="Q29" s="25"/>
      <c r="R29" s="25"/>
      <c r="S29" s="25"/>
      <c r="T29" s="19"/>
    </row>
    <row r="30" spans="1:20" s="18" customFormat="1" ht="15" customHeight="1">
      <c r="A30" s="4"/>
      <c r="B30" s="4"/>
      <c r="C30" s="5"/>
      <c r="D30" s="5"/>
      <c r="E30" s="5"/>
      <c r="F30" s="5"/>
      <c r="G30" s="5"/>
      <c r="H30" s="5"/>
      <c r="I30" s="5"/>
      <c r="J30" s="5"/>
      <c r="K30" s="20"/>
      <c r="L30" s="25"/>
      <c r="M30" s="25"/>
      <c r="N30" s="25"/>
      <c r="O30" s="25"/>
      <c r="P30" s="25"/>
      <c r="Q30" s="25"/>
      <c r="R30" s="25"/>
      <c r="S30" s="25"/>
      <c r="T30" s="19"/>
    </row>
    <row r="31" spans="1:20" s="18" customFormat="1" ht="15" customHeight="1">
      <c r="A31" s="4"/>
      <c r="B31" s="4"/>
      <c r="C31" s="5"/>
      <c r="D31" s="5"/>
      <c r="E31" s="5"/>
      <c r="F31" s="5"/>
      <c r="G31" s="5"/>
      <c r="H31" s="5"/>
      <c r="I31" s="5"/>
      <c r="J31" s="5"/>
      <c r="K31" s="20"/>
      <c r="L31" s="25"/>
      <c r="M31" s="25"/>
      <c r="N31" s="25"/>
      <c r="O31" s="25"/>
      <c r="P31" s="25"/>
      <c r="Q31" s="25"/>
      <c r="R31" s="25"/>
      <c r="S31" s="25"/>
      <c r="T31" s="19"/>
    </row>
    <row r="32" spans="1:20" s="18" customFormat="1" ht="15" customHeight="1">
      <c r="A32" s="4"/>
      <c r="B32" s="4"/>
      <c r="C32" s="5"/>
      <c r="D32" s="5"/>
      <c r="E32" s="5"/>
      <c r="F32" s="5"/>
      <c r="G32" s="5"/>
      <c r="H32" s="5"/>
      <c r="I32" s="5"/>
      <c r="J32" s="5"/>
      <c r="K32" s="20"/>
      <c r="L32" s="25"/>
      <c r="M32" s="25"/>
      <c r="N32" s="25"/>
      <c r="O32" s="25"/>
      <c r="P32" s="25"/>
      <c r="Q32" s="25"/>
      <c r="R32" s="25"/>
      <c r="S32" s="25"/>
      <c r="T32" s="19"/>
    </row>
    <row r="33" spans="1:20" s="18" customFormat="1" ht="15" customHeight="1">
      <c r="A33" s="4"/>
      <c r="B33" s="4"/>
      <c r="C33" s="5"/>
      <c r="D33" s="5"/>
      <c r="E33" s="5"/>
      <c r="F33" s="5"/>
      <c r="G33" s="5"/>
      <c r="H33" s="5"/>
      <c r="I33" s="5"/>
      <c r="J33" s="5"/>
      <c r="K33" s="20"/>
      <c r="L33" s="25"/>
      <c r="M33" s="25"/>
      <c r="N33" s="25"/>
      <c r="O33" s="25"/>
      <c r="P33" s="25"/>
      <c r="Q33" s="25"/>
      <c r="R33" s="25"/>
      <c r="S33" s="25"/>
      <c r="T33" s="19"/>
    </row>
    <row r="34" spans="1:20" s="18" customFormat="1" ht="15" customHeight="1">
      <c r="A34" s="4"/>
      <c r="B34" s="4"/>
      <c r="C34" s="5"/>
      <c r="D34" s="5"/>
      <c r="E34" s="5"/>
      <c r="F34" s="5"/>
      <c r="G34" s="5"/>
      <c r="H34" s="5"/>
      <c r="I34" s="5"/>
      <c r="J34" s="5"/>
      <c r="K34" s="20"/>
      <c r="L34" s="25"/>
      <c r="M34" s="25"/>
      <c r="N34" s="25"/>
      <c r="O34" s="25"/>
      <c r="P34" s="25"/>
      <c r="Q34" s="25"/>
      <c r="R34" s="25"/>
      <c r="S34" s="25"/>
      <c r="T34" s="19"/>
    </row>
    <row r="35" spans="1:20" s="18" customFormat="1" ht="15" customHeight="1">
      <c r="A35" s="4"/>
      <c r="B35" s="4"/>
      <c r="C35" s="5"/>
      <c r="D35" s="5"/>
      <c r="E35" s="5"/>
      <c r="F35" s="5"/>
      <c r="G35" s="5"/>
      <c r="H35" s="5"/>
      <c r="I35" s="5"/>
      <c r="J35" s="5"/>
      <c r="K35" s="20"/>
      <c r="L35" s="25"/>
      <c r="M35" s="25"/>
      <c r="N35" s="25"/>
      <c r="O35" s="25"/>
      <c r="P35" s="25"/>
      <c r="Q35" s="25"/>
      <c r="R35" s="25"/>
      <c r="S35" s="25"/>
      <c r="T35" s="19"/>
    </row>
    <row r="36" spans="1:20" s="18" customFormat="1" ht="15" customHeight="1">
      <c r="A36" s="4"/>
      <c r="B36" s="4"/>
      <c r="C36" s="5"/>
      <c r="D36" s="5"/>
      <c r="E36" s="5"/>
      <c r="F36" s="5"/>
      <c r="G36" s="5"/>
      <c r="H36" s="5"/>
      <c r="I36" s="5"/>
      <c r="J36" s="5"/>
      <c r="K36" s="20"/>
      <c r="L36" s="25"/>
      <c r="M36" s="25"/>
      <c r="N36" s="25"/>
      <c r="O36" s="25"/>
      <c r="P36" s="25"/>
      <c r="Q36" s="25"/>
      <c r="R36" s="25"/>
      <c r="S36" s="25"/>
      <c r="T36" s="19"/>
    </row>
    <row r="37" spans="1:20" s="18" customFormat="1" ht="15" customHeight="1">
      <c r="A37" s="4"/>
      <c r="B37" s="4"/>
      <c r="C37" s="5"/>
      <c r="D37" s="5"/>
      <c r="E37" s="5"/>
      <c r="F37" s="5"/>
      <c r="G37" s="5"/>
      <c r="H37" s="5"/>
      <c r="I37" s="5"/>
      <c r="J37" s="5"/>
      <c r="K37" s="20"/>
      <c r="L37" s="25"/>
      <c r="M37" s="25"/>
      <c r="N37" s="25"/>
      <c r="O37" s="25"/>
      <c r="P37" s="25"/>
      <c r="Q37" s="25"/>
      <c r="R37" s="25"/>
      <c r="S37" s="25"/>
      <c r="T37" s="19"/>
    </row>
    <row r="38" spans="1:20" ht="15" customHeight="1">
      <c r="A38" s="1"/>
      <c r="B38" s="4"/>
      <c r="C38" s="21"/>
      <c r="D38" s="21"/>
      <c r="E38" s="21"/>
      <c r="F38" s="21"/>
      <c r="G38" s="21"/>
      <c r="H38" s="21"/>
      <c r="I38" s="5"/>
      <c r="J38" s="5"/>
      <c r="K38" s="22"/>
      <c r="L38" s="26"/>
      <c r="M38" s="26"/>
      <c r="N38" s="26"/>
      <c r="O38" s="26"/>
      <c r="P38" s="26"/>
      <c r="Q38" s="26"/>
      <c r="R38" s="25"/>
      <c r="S38" s="25"/>
      <c r="T38" s="23"/>
    </row>
    <row r="39" spans="1:20" ht="15" customHeight="1">
      <c r="A39" s="1"/>
      <c r="B39" s="4"/>
      <c r="C39" s="21"/>
      <c r="D39" s="21"/>
      <c r="E39" s="21"/>
      <c r="F39" s="21"/>
      <c r="G39" s="21"/>
      <c r="H39" s="21"/>
      <c r="I39" s="5"/>
      <c r="J39" s="5"/>
      <c r="K39" s="22"/>
      <c r="L39" s="26"/>
      <c r="M39" s="26"/>
      <c r="N39" s="26"/>
      <c r="O39" s="26"/>
      <c r="P39" s="26"/>
      <c r="Q39" s="26"/>
      <c r="R39" s="25"/>
      <c r="S39" s="25"/>
      <c r="T39" s="23"/>
    </row>
    <row r="40" spans="1:20" s="17" customFormat="1" ht="15" customHeight="1">
      <c r="A40" s="521" t="s">
        <v>409</v>
      </c>
      <c r="B40" s="527"/>
      <c r="C40" s="532" t="s">
        <v>657</v>
      </c>
      <c r="D40" s="521" t="s">
        <v>664</v>
      </c>
      <c r="E40" s="521" t="s">
        <v>672</v>
      </c>
      <c r="F40" s="521" t="s">
        <v>673</v>
      </c>
      <c r="G40" s="521" t="s">
        <v>923</v>
      </c>
      <c r="H40" s="521" t="s">
        <v>933</v>
      </c>
      <c r="I40" s="530" t="s">
        <v>950</v>
      </c>
      <c r="J40" s="530" t="s">
        <v>947</v>
      </c>
      <c r="K40" s="525" t="s">
        <v>931</v>
      </c>
      <c r="L40" s="523" t="s">
        <v>658</v>
      </c>
      <c r="M40" s="523" t="s">
        <v>665</v>
      </c>
      <c r="N40" s="523" t="s">
        <v>674</v>
      </c>
      <c r="O40" s="523" t="s">
        <v>675</v>
      </c>
      <c r="P40" s="523" t="s">
        <v>924</v>
      </c>
      <c r="Q40" s="523" t="s">
        <v>934</v>
      </c>
      <c r="R40" s="534" t="s">
        <v>948</v>
      </c>
      <c r="S40" s="534" t="s">
        <v>949</v>
      </c>
      <c r="T40" s="534" t="s">
        <v>935</v>
      </c>
    </row>
    <row r="41" spans="1:20" s="17" customFormat="1" ht="15" customHeight="1">
      <c r="A41" s="528"/>
      <c r="B41" s="529"/>
      <c r="C41" s="533"/>
      <c r="D41" s="522"/>
      <c r="E41" s="522"/>
      <c r="F41" s="522"/>
      <c r="G41" s="522"/>
      <c r="H41" s="522"/>
      <c r="I41" s="531"/>
      <c r="J41" s="531"/>
      <c r="K41" s="526" t="s">
        <v>481</v>
      </c>
      <c r="L41" s="524"/>
      <c r="M41" s="524"/>
      <c r="N41" s="524"/>
      <c r="O41" s="524"/>
      <c r="P41" s="524"/>
      <c r="Q41" s="524"/>
      <c r="R41" s="535"/>
      <c r="S41" s="535"/>
      <c r="T41" s="535" t="s">
        <v>481</v>
      </c>
    </row>
    <row r="42" spans="1:20" s="17" customFormat="1" ht="15" customHeight="1">
      <c r="A42" s="528"/>
      <c r="B42" s="529"/>
      <c r="C42" s="533"/>
      <c r="D42" s="522"/>
      <c r="E42" s="522"/>
      <c r="F42" s="522"/>
      <c r="G42" s="522"/>
      <c r="H42" s="522"/>
      <c r="I42" s="531"/>
      <c r="J42" s="531"/>
      <c r="K42" s="526" t="s">
        <v>397</v>
      </c>
      <c r="L42" s="524"/>
      <c r="M42" s="524"/>
      <c r="N42" s="524"/>
      <c r="O42" s="524"/>
      <c r="P42" s="524"/>
      <c r="Q42" s="524"/>
      <c r="R42" s="535"/>
      <c r="S42" s="535"/>
      <c r="T42" s="535" t="s">
        <v>397</v>
      </c>
    </row>
    <row r="43" spans="1:20" s="43" customFormat="1" ht="12" customHeight="1">
      <c r="A43" s="64"/>
      <c r="B43" s="335"/>
      <c r="C43" s="336"/>
      <c r="D43" s="336"/>
      <c r="E43" s="336"/>
      <c r="F43" s="336"/>
      <c r="G43" s="336"/>
      <c r="H43" s="336"/>
      <c r="I43" s="65"/>
      <c r="J43" s="65"/>
      <c r="K43" s="65"/>
      <c r="L43" s="332"/>
      <c r="M43" s="334"/>
      <c r="N43" s="334"/>
      <c r="O43" s="334"/>
      <c r="P43" s="334"/>
      <c r="Q43" s="333"/>
      <c r="R43" s="66"/>
      <c r="S43" s="66"/>
      <c r="T43" s="66"/>
    </row>
    <row r="44" spans="1:20" s="30" customFormat="1" ht="15" customHeight="1">
      <c r="A44" s="50"/>
      <c r="B44" s="254"/>
      <c r="C44" s="53"/>
      <c r="D44" s="53"/>
      <c r="E44" s="53"/>
      <c r="F44" s="53"/>
      <c r="G44" s="53"/>
      <c r="H44" s="53"/>
      <c r="I44" s="104"/>
      <c r="J44" s="104"/>
      <c r="K44" s="306"/>
      <c r="L44" s="54"/>
      <c r="M44" s="54"/>
      <c r="N44" s="54"/>
      <c r="O44" s="54"/>
      <c r="P44" s="54"/>
      <c r="Q44" s="54"/>
      <c r="R44" s="105"/>
      <c r="S44" s="59"/>
      <c r="T44" s="60"/>
    </row>
    <row r="45" spans="1:20" s="30" customFormat="1" ht="15" customHeight="1">
      <c r="A45" s="214" t="s">
        <v>655</v>
      </c>
      <c r="B45" s="254"/>
      <c r="C45" s="53"/>
      <c r="D45" s="53"/>
      <c r="E45" s="53"/>
      <c r="F45" s="53"/>
      <c r="G45" s="53"/>
      <c r="H45" s="53"/>
      <c r="I45" s="58"/>
      <c r="J45" s="297"/>
      <c r="K45" s="307"/>
      <c r="L45" s="54"/>
      <c r="M45" s="54"/>
      <c r="N45" s="54"/>
      <c r="O45" s="54"/>
      <c r="P45" s="54"/>
      <c r="Q45" s="54"/>
      <c r="R45" s="59"/>
      <c r="S45" s="59"/>
      <c r="T45" s="60"/>
    </row>
    <row r="46" spans="1:20" s="30" customFormat="1" ht="15" customHeight="1">
      <c r="A46" s="214"/>
      <c r="B46" s="254"/>
      <c r="C46" s="53"/>
      <c r="D46" s="53"/>
      <c r="E46" s="53"/>
      <c r="F46" s="53"/>
      <c r="G46" s="53"/>
      <c r="H46" s="53"/>
      <c r="I46" s="58"/>
      <c r="J46" s="297"/>
      <c r="K46" s="307"/>
      <c r="L46" s="54"/>
      <c r="M46" s="54"/>
      <c r="N46" s="54"/>
      <c r="O46" s="54"/>
      <c r="P46" s="54"/>
      <c r="Q46" s="54"/>
      <c r="R46" s="59"/>
      <c r="S46" s="59"/>
      <c r="T46" s="60"/>
    </row>
    <row r="47" spans="1:20" s="29" customFormat="1" ht="15" customHeight="1">
      <c r="A47" s="371" t="s">
        <v>629</v>
      </c>
      <c r="B47" s="255" t="s">
        <v>630</v>
      </c>
      <c r="C47" s="220">
        <f>'BY-HS CODE'!C108</f>
        <v>61045</v>
      </c>
      <c r="D47" s="220">
        <f>'BY-HS CODE'!D108</f>
        <v>51415</v>
      </c>
      <c r="E47" s="220">
        <f>'BY-HS CODE'!E108</f>
        <v>51812</v>
      </c>
      <c r="F47" s="220">
        <f>'BY-HS CODE'!F108</f>
        <v>52496</v>
      </c>
      <c r="G47" s="220">
        <f>'BY-HS CODE'!G108</f>
        <v>63726</v>
      </c>
      <c r="H47" s="220">
        <f>'BY-HS CODE'!H108</f>
        <v>104026</v>
      </c>
      <c r="I47" s="182">
        <f>'BY-HS CODE'!I108</f>
        <v>31167</v>
      </c>
      <c r="J47" s="298">
        <f>'BY-HS CODE'!J108</f>
        <v>32751</v>
      </c>
      <c r="K47" s="308">
        <f t="shared" ref="K47:K72" si="42">IF(I47&gt;0,(J47-I47)/I47,"n/a ")</f>
        <v>5.0822985850418709E-2</v>
      </c>
      <c r="L47" s="220">
        <f>'BY-HS CODE'!L108</f>
        <v>7292</v>
      </c>
      <c r="M47" s="220">
        <f>'BY-HS CODE'!M108</f>
        <v>6881</v>
      </c>
      <c r="N47" s="220">
        <f>'BY-HS CODE'!N108</f>
        <v>7695</v>
      </c>
      <c r="O47" s="220">
        <f>'BY-HS CODE'!O108</f>
        <v>6312</v>
      </c>
      <c r="P47" s="220">
        <f>'BY-HS CODE'!P108</f>
        <v>6429</v>
      </c>
      <c r="Q47" s="220">
        <f>'BY-HS CODE'!Q108</f>
        <v>11488</v>
      </c>
      <c r="R47" s="182">
        <f>'BY-HS CODE'!R108</f>
        <v>5385</v>
      </c>
      <c r="S47" s="182">
        <f>'BY-HS CODE'!S108</f>
        <v>4016</v>
      </c>
      <c r="T47" s="221">
        <f t="shared" ref="T47:T72" si="43">IF(R47&gt;0,(S47-R47)/R47,"n/a ")</f>
        <v>-0.25422469823584032</v>
      </c>
    </row>
    <row r="48" spans="1:20" s="29" customFormat="1" ht="15" customHeight="1">
      <c r="A48" s="371" t="s">
        <v>631</v>
      </c>
      <c r="B48" s="255" t="s">
        <v>403</v>
      </c>
      <c r="C48" s="220">
        <f>'BY-HS CODE'!C109</f>
        <v>50738</v>
      </c>
      <c r="D48" s="220">
        <f>'BY-HS CODE'!D109</f>
        <v>45232</v>
      </c>
      <c r="E48" s="220">
        <f>'BY-HS CODE'!E109</f>
        <v>49973</v>
      </c>
      <c r="F48" s="220">
        <f>'BY-HS CODE'!F109</f>
        <v>45824</v>
      </c>
      <c r="G48" s="220">
        <f>'BY-HS CODE'!G109</f>
        <v>52404</v>
      </c>
      <c r="H48" s="220">
        <f>'BY-HS CODE'!H109</f>
        <v>66977</v>
      </c>
      <c r="I48" s="182">
        <f>'BY-HS CODE'!I109</f>
        <v>13815</v>
      </c>
      <c r="J48" s="298">
        <f>'BY-HS CODE'!J109</f>
        <v>30079</v>
      </c>
      <c r="K48" s="308">
        <f t="shared" si="42"/>
        <v>1.1772710821570755</v>
      </c>
      <c r="L48" s="220">
        <f>'BY-HS CODE'!L109</f>
        <v>9</v>
      </c>
      <c r="M48" s="220">
        <f>'BY-HS CODE'!M109</f>
        <v>2</v>
      </c>
      <c r="N48" s="220">
        <f>'BY-HS CODE'!N109</f>
        <v>2</v>
      </c>
      <c r="O48" s="220">
        <f>'BY-HS CODE'!O109</f>
        <v>3</v>
      </c>
      <c r="P48" s="220">
        <f>'BY-HS CODE'!P109</f>
        <v>5</v>
      </c>
      <c r="Q48" s="220">
        <f>'BY-HS CODE'!Q109</f>
        <v>2</v>
      </c>
      <c r="R48" s="182">
        <f>'BY-HS CODE'!R109</f>
        <v>1</v>
      </c>
      <c r="S48" s="182">
        <f>'BY-HS CODE'!S109</f>
        <v>0</v>
      </c>
      <c r="T48" s="221">
        <f t="shared" si="43"/>
        <v>-1</v>
      </c>
    </row>
    <row r="49" spans="1:20" s="29" customFormat="1" ht="15" customHeight="1">
      <c r="A49" s="371" t="s">
        <v>57</v>
      </c>
      <c r="B49" s="255" t="s">
        <v>58</v>
      </c>
      <c r="C49" s="220">
        <f>'BY-HS CODE'!C155</f>
        <v>1007603</v>
      </c>
      <c r="D49" s="220">
        <f>'BY-HS CODE'!D155</f>
        <v>957625</v>
      </c>
      <c r="E49" s="220">
        <f>'BY-HS CODE'!E155</f>
        <v>1001534</v>
      </c>
      <c r="F49" s="220">
        <f>'BY-HS CODE'!F155</f>
        <v>989818</v>
      </c>
      <c r="G49" s="220">
        <f>'BY-HS CODE'!G155</f>
        <v>970454</v>
      </c>
      <c r="H49" s="220">
        <f>'BY-HS CODE'!H155</f>
        <v>1349111</v>
      </c>
      <c r="I49" s="182">
        <f>'BY-HS CODE'!I155</f>
        <v>332283</v>
      </c>
      <c r="J49" s="298">
        <f>'BY-HS CODE'!J155</f>
        <v>572772</v>
      </c>
      <c r="K49" s="308">
        <f t="shared" si="42"/>
        <v>0.72374752846218438</v>
      </c>
      <c r="L49" s="220">
        <f>'BY-HS CODE'!L155</f>
        <v>290600</v>
      </c>
      <c r="M49" s="220">
        <f>'BY-HS CODE'!M155</f>
        <v>329485</v>
      </c>
      <c r="N49" s="220">
        <f>'BY-HS CODE'!N155</f>
        <v>367996</v>
      </c>
      <c r="O49" s="220">
        <f>'BY-HS CODE'!O155</f>
        <v>337480</v>
      </c>
      <c r="P49" s="220">
        <f>'BY-HS CODE'!P155</f>
        <v>379554</v>
      </c>
      <c r="Q49" s="220">
        <f>'BY-HS CODE'!Q155</f>
        <v>557631</v>
      </c>
      <c r="R49" s="182">
        <f>'BY-HS CODE'!R155</f>
        <v>175398</v>
      </c>
      <c r="S49" s="182">
        <f>'BY-HS CODE'!S155</f>
        <v>195708</v>
      </c>
      <c r="T49" s="221">
        <f t="shared" si="43"/>
        <v>0.1157937946840899</v>
      </c>
    </row>
    <row r="50" spans="1:20" s="29" customFormat="1" ht="15" customHeight="1">
      <c r="A50" s="371" t="s">
        <v>59</v>
      </c>
      <c r="B50" s="255" t="s">
        <v>60</v>
      </c>
      <c r="C50" s="220">
        <f>'BY-HS CODE'!C156</f>
        <v>5817</v>
      </c>
      <c r="D50" s="220">
        <f>'BY-HS CODE'!D156</f>
        <v>3463</v>
      </c>
      <c r="E50" s="220">
        <f>'BY-HS CODE'!E156</f>
        <v>4556</v>
      </c>
      <c r="F50" s="220">
        <f>'BY-HS CODE'!F156</f>
        <v>4799</v>
      </c>
      <c r="G50" s="220">
        <f>'BY-HS CODE'!G156</f>
        <v>4730</v>
      </c>
      <c r="H50" s="220">
        <f>'BY-HS CODE'!H156</f>
        <v>4979</v>
      </c>
      <c r="I50" s="182">
        <f>'BY-HS CODE'!I156</f>
        <v>122</v>
      </c>
      <c r="J50" s="298">
        <f>'BY-HS CODE'!J156</f>
        <v>49</v>
      </c>
      <c r="K50" s="308">
        <f t="shared" si="42"/>
        <v>-0.59836065573770492</v>
      </c>
      <c r="L50" s="220">
        <f>'BY-HS CODE'!L156</f>
        <v>5258</v>
      </c>
      <c r="M50" s="220">
        <f>'BY-HS CODE'!M156</f>
        <v>3141</v>
      </c>
      <c r="N50" s="220">
        <f>'BY-HS CODE'!N156</f>
        <v>2964</v>
      </c>
      <c r="O50" s="220">
        <f>'BY-HS CODE'!O156</f>
        <v>4233</v>
      </c>
      <c r="P50" s="220">
        <f>'BY-HS CODE'!P156</f>
        <v>4275</v>
      </c>
      <c r="Q50" s="220">
        <f>'BY-HS CODE'!Q156</f>
        <v>4285</v>
      </c>
      <c r="R50" s="182">
        <f>'BY-HS CODE'!R156</f>
        <v>0</v>
      </c>
      <c r="S50" s="182">
        <f>'BY-HS CODE'!S156</f>
        <v>0</v>
      </c>
      <c r="T50" s="221" t="str">
        <f t="shared" si="43"/>
        <v xml:space="preserve">n/a </v>
      </c>
    </row>
    <row r="51" spans="1:20" s="29" customFormat="1" ht="15" customHeight="1">
      <c r="A51" s="371" t="s">
        <v>61</v>
      </c>
      <c r="B51" s="255" t="s">
        <v>62</v>
      </c>
      <c r="C51" s="220">
        <f>'BY-HS CODE'!C157</f>
        <v>13681</v>
      </c>
      <c r="D51" s="220">
        <f>'BY-HS CODE'!D157</f>
        <v>15916</v>
      </c>
      <c r="E51" s="220">
        <f>'BY-HS CODE'!E157</f>
        <v>14917</v>
      </c>
      <c r="F51" s="220">
        <f>'BY-HS CODE'!F157</f>
        <v>19610</v>
      </c>
      <c r="G51" s="220">
        <f>'BY-HS CODE'!G157</f>
        <v>15069</v>
      </c>
      <c r="H51" s="220">
        <f>'BY-HS CODE'!H157</f>
        <v>15483</v>
      </c>
      <c r="I51" s="182">
        <f>'BY-HS CODE'!I157</f>
        <v>6829</v>
      </c>
      <c r="J51" s="298">
        <f>'BY-HS CODE'!J157</f>
        <v>9294</v>
      </c>
      <c r="K51" s="308">
        <f t="shared" si="42"/>
        <v>0.36096060916678868</v>
      </c>
      <c r="L51" s="220">
        <f>'BY-HS CODE'!L157</f>
        <v>636</v>
      </c>
      <c r="M51" s="220">
        <f>'BY-HS CODE'!M157</f>
        <v>690</v>
      </c>
      <c r="N51" s="220">
        <f>'BY-HS CODE'!N157</f>
        <v>1422</v>
      </c>
      <c r="O51" s="220">
        <f>'BY-HS CODE'!O157</f>
        <v>1715</v>
      </c>
      <c r="P51" s="220">
        <f>'BY-HS CODE'!P157</f>
        <v>806</v>
      </c>
      <c r="Q51" s="220">
        <f>'BY-HS CODE'!Q157</f>
        <v>1036</v>
      </c>
      <c r="R51" s="182">
        <f>'BY-HS CODE'!R157</f>
        <v>141</v>
      </c>
      <c r="S51" s="182">
        <f>'BY-HS CODE'!S157</f>
        <v>131</v>
      </c>
      <c r="T51" s="221">
        <f t="shared" si="43"/>
        <v>-7.0921985815602842E-2</v>
      </c>
    </row>
    <row r="52" spans="1:20" s="29" customFormat="1" ht="15" customHeight="1">
      <c r="A52" s="371" t="s">
        <v>63</v>
      </c>
      <c r="B52" s="255" t="s">
        <v>64</v>
      </c>
      <c r="C52" s="220">
        <f>'BY-HS CODE'!C158</f>
        <v>7769</v>
      </c>
      <c r="D52" s="220">
        <f>'BY-HS CODE'!D158</f>
        <v>8478</v>
      </c>
      <c r="E52" s="220">
        <f>'BY-HS CODE'!E158</f>
        <v>14944</v>
      </c>
      <c r="F52" s="220">
        <f>'BY-HS CODE'!F158</f>
        <v>8815</v>
      </c>
      <c r="G52" s="220">
        <f>'BY-HS CODE'!G158</f>
        <v>8398</v>
      </c>
      <c r="H52" s="220">
        <f>'BY-HS CODE'!H158</f>
        <v>9621</v>
      </c>
      <c r="I52" s="182">
        <f>'BY-HS CODE'!I158</f>
        <v>2937</v>
      </c>
      <c r="J52" s="298">
        <f>'BY-HS CODE'!J158</f>
        <v>5212</v>
      </c>
      <c r="K52" s="308">
        <f t="shared" si="42"/>
        <v>0.77459993190330267</v>
      </c>
      <c r="L52" s="220">
        <f>'BY-HS CODE'!L158</f>
        <v>1134</v>
      </c>
      <c r="M52" s="220">
        <f>'BY-HS CODE'!M158</f>
        <v>963</v>
      </c>
      <c r="N52" s="220">
        <f>'BY-HS CODE'!N158</f>
        <v>1230</v>
      </c>
      <c r="O52" s="220">
        <f>'BY-HS CODE'!O158</f>
        <v>1249</v>
      </c>
      <c r="P52" s="220">
        <f>'BY-HS CODE'!P158</f>
        <v>809</v>
      </c>
      <c r="Q52" s="220">
        <f>'BY-HS CODE'!Q158</f>
        <v>1103</v>
      </c>
      <c r="R52" s="182">
        <f>'BY-HS CODE'!R158</f>
        <v>525</v>
      </c>
      <c r="S52" s="182">
        <f>'BY-HS CODE'!S158</f>
        <v>71</v>
      </c>
      <c r="T52" s="221">
        <f t="shared" si="43"/>
        <v>-0.86476190476190473</v>
      </c>
    </row>
    <row r="53" spans="1:20" s="29" customFormat="1" ht="15" customHeight="1">
      <c r="A53" s="371" t="s">
        <v>65</v>
      </c>
      <c r="B53" s="255" t="s">
        <v>66</v>
      </c>
      <c r="C53" s="220">
        <f>'BY-HS CODE'!C159</f>
        <v>1898337</v>
      </c>
      <c r="D53" s="220">
        <f>'BY-HS CODE'!D159</f>
        <v>1788710</v>
      </c>
      <c r="E53" s="220">
        <f>'BY-HS CODE'!E159</f>
        <v>2132566</v>
      </c>
      <c r="F53" s="220">
        <f>'BY-HS CODE'!F159</f>
        <v>2352948</v>
      </c>
      <c r="G53" s="220">
        <f>'BY-HS CODE'!G159</f>
        <v>2370922</v>
      </c>
      <c r="H53" s="220">
        <f>'BY-HS CODE'!H159</f>
        <v>3223894</v>
      </c>
      <c r="I53" s="182">
        <f>'BY-HS CODE'!I159</f>
        <v>946536</v>
      </c>
      <c r="J53" s="298">
        <f>'BY-HS CODE'!J159</f>
        <v>1358365</v>
      </c>
      <c r="K53" s="308">
        <f t="shared" si="42"/>
        <v>0.43509068857391586</v>
      </c>
      <c r="L53" s="220">
        <f>'BY-HS CODE'!L159</f>
        <v>832318</v>
      </c>
      <c r="M53" s="220">
        <f>'BY-HS CODE'!M159</f>
        <v>852737</v>
      </c>
      <c r="N53" s="220">
        <f>'BY-HS CODE'!N159</f>
        <v>1414264</v>
      </c>
      <c r="O53" s="220">
        <f>'BY-HS CODE'!O159</f>
        <v>581275</v>
      </c>
      <c r="P53" s="220">
        <f>'BY-HS CODE'!P159</f>
        <v>640369</v>
      </c>
      <c r="Q53" s="220">
        <f>'BY-HS CODE'!Q159</f>
        <v>841754</v>
      </c>
      <c r="R53" s="182">
        <f>'BY-HS CODE'!R159</f>
        <v>329360</v>
      </c>
      <c r="S53" s="182">
        <f>'BY-HS CODE'!S159</f>
        <v>63273</v>
      </c>
      <c r="T53" s="221">
        <f t="shared" si="43"/>
        <v>-0.80789106145251399</v>
      </c>
    </row>
    <row r="54" spans="1:20" s="29" customFormat="1" ht="15" customHeight="1">
      <c r="A54" s="371" t="s">
        <v>67</v>
      </c>
      <c r="B54" s="255" t="s">
        <v>68</v>
      </c>
      <c r="C54" s="220">
        <f>'BY-HS CODE'!C160</f>
        <v>264893</v>
      </c>
      <c r="D54" s="220">
        <f>'BY-HS CODE'!D160</f>
        <v>298413</v>
      </c>
      <c r="E54" s="220">
        <f>'BY-HS CODE'!E160</f>
        <v>299669</v>
      </c>
      <c r="F54" s="220">
        <f>'BY-HS CODE'!F160</f>
        <v>274222</v>
      </c>
      <c r="G54" s="220">
        <f>'BY-HS CODE'!G160</f>
        <v>375415</v>
      </c>
      <c r="H54" s="220">
        <f>'BY-HS CODE'!H160</f>
        <v>402573</v>
      </c>
      <c r="I54" s="182">
        <f>'BY-HS CODE'!I160</f>
        <v>140003</v>
      </c>
      <c r="J54" s="298">
        <f>'BY-HS CODE'!J160</f>
        <v>116996</v>
      </c>
      <c r="K54" s="308">
        <f t="shared" si="42"/>
        <v>-0.1643321928815811</v>
      </c>
      <c r="L54" s="220">
        <f>'BY-HS CODE'!L160</f>
        <v>86120</v>
      </c>
      <c r="M54" s="220">
        <f>'BY-HS CODE'!M160</f>
        <v>106343</v>
      </c>
      <c r="N54" s="220">
        <f>'BY-HS CODE'!N160</f>
        <v>80032</v>
      </c>
      <c r="O54" s="220">
        <f>'BY-HS CODE'!O160</f>
        <v>142444</v>
      </c>
      <c r="P54" s="220">
        <f>'BY-HS CODE'!P160</f>
        <v>137734</v>
      </c>
      <c r="Q54" s="220">
        <f>'BY-HS CODE'!Q160</f>
        <v>151623</v>
      </c>
      <c r="R54" s="182">
        <f>'BY-HS CODE'!R160</f>
        <v>24362</v>
      </c>
      <c r="S54" s="182">
        <f>'BY-HS CODE'!S160</f>
        <v>27462</v>
      </c>
      <c r="T54" s="221">
        <f t="shared" si="43"/>
        <v>0.12724735243411872</v>
      </c>
    </row>
    <row r="55" spans="1:20" s="29" customFormat="1" ht="15" customHeight="1">
      <c r="A55" s="371" t="s">
        <v>69</v>
      </c>
      <c r="B55" s="255" t="s">
        <v>70</v>
      </c>
      <c r="C55" s="220">
        <f>'BY-HS CODE'!C161</f>
        <v>2089</v>
      </c>
      <c r="D55" s="220">
        <f>'BY-HS CODE'!D161</f>
        <v>2037</v>
      </c>
      <c r="E55" s="220">
        <f>'BY-HS CODE'!E161</f>
        <v>11972</v>
      </c>
      <c r="F55" s="220">
        <f>'BY-HS CODE'!F161</f>
        <v>2030</v>
      </c>
      <c r="G55" s="220">
        <f>'BY-HS CODE'!G161</f>
        <v>2853</v>
      </c>
      <c r="H55" s="220">
        <f>'BY-HS CODE'!H161</f>
        <v>3155</v>
      </c>
      <c r="I55" s="182">
        <f>'BY-HS CODE'!I161</f>
        <v>1264</v>
      </c>
      <c r="J55" s="298">
        <f>'BY-HS CODE'!J161</f>
        <v>1413</v>
      </c>
      <c r="K55" s="308">
        <f t="shared" si="42"/>
        <v>0.11787974683544304</v>
      </c>
      <c r="L55" s="220">
        <f>'BY-HS CODE'!L161</f>
        <v>403</v>
      </c>
      <c r="M55" s="220">
        <f>'BY-HS CODE'!M161</f>
        <v>415</v>
      </c>
      <c r="N55" s="220">
        <f>'BY-HS CODE'!N161</f>
        <v>10301</v>
      </c>
      <c r="O55" s="220">
        <f>'BY-HS CODE'!O161</f>
        <v>587</v>
      </c>
      <c r="P55" s="220">
        <f>'BY-HS CODE'!P161</f>
        <v>515</v>
      </c>
      <c r="Q55" s="220">
        <f>'BY-HS CODE'!Q161</f>
        <v>503</v>
      </c>
      <c r="R55" s="182">
        <f>'BY-HS CODE'!R161</f>
        <v>213</v>
      </c>
      <c r="S55" s="182">
        <f>'BY-HS CODE'!S161</f>
        <v>13</v>
      </c>
      <c r="T55" s="221">
        <f t="shared" si="43"/>
        <v>-0.93896713615023475</v>
      </c>
    </row>
    <row r="56" spans="1:20" s="29" customFormat="1" ht="15" customHeight="1">
      <c r="A56" s="371" t="s">
        <v>71</v>
      </c>
      <c r="B56" s="255" t="s">
        <v>72</v>
      </c>
      <c r="C56" s="220">
        <f>'BY-HS CODE'!C162</f>
        <v>11861</v>
      </c>
      <c r="D56" s="220">
        <f>'BY-HS CODE'!D162</f>
        <v>9906</v>
      </c>
      <c r="E56" s="220">
        <f>'BY-HS CODE'!E162</f>
        <v>10390</v>
      </c>
      <c r="F56" s="220">
        <f>'BY-HS CODE'!F162</f>
        <v>9847</v>
      </c>
      <c r="G56" s="220">
        <f>'BY-HS CODE'!G162</f>
        <v>13366</v>
      </c>
      <c r="H56" s="220">
        <f>'BY-HS CODE'!H162</f>
        <v>14343</v>
      </c>
      <c r="I56" s="182">
        <f>'BY-HS CODE'!I162</f>
        <v>5479</v>
      </c>
      <c r="J56" s="298">
        <f>'BY-HS CODE'!J162</f>
        <v>7431</v>
      </c>
      <c r="K56" s="308">
        <f t="shared" si="42"/>
        <v>0.35626939222485854</v>
      </c>
      <c r="L56" s="220">
        <f>'BY-HS CODE'!L162</f>
        <v>2722</v>
      </c>
      <c r="M56" s="220">
        <f>'BY-HS CODE'!M162</f>
        <v>1397</v>
      </c>
      <c r="N56" s="220">
        <f>'BY-HS CODE'!N162</f>
        <v>2119</v>
      </c>
      <c r="O56" s="220">
        <f>'BY-HS CODE'!O162</f>
        <v>2304</v>
      </c>
      <c r="P56" s="220">
        <f>'BY-HS CODE'!P162</f>
        <v>2711</v>
      </c>
      <c r="Q56" s="220">
        <f>'BY-HS CODE'!Q162</f>
        <v>2366</v>
      </c>
      <c r="R56" s="182">
        <f>'BY-HS CODE'!R162</f>
        <v>1940</v>
      </c>
      <c r="S56" s="182">
        <f>'BY-HS CODE'!S162</f>
        <v>1639</v>
      </c>
      <c r="T56" s="221">
        <f t="shared" si="43"/>
        <v>-0.15515463917525774</v>
      </c>
    </row>
    <row r="57" spans="1:20" s="29" customFormat="1" ht="15" customHeight="1">
      <c r="A57" s="371" t="s">
        <v>103</v>
      </c>
      <c r="B57" s="255" t="s">
        <v>104</v>
      </c>
      <c r="C57" s="220">
        <f>'BY-HS CODE'!C182</f>
        <v>596775</v>
      </c>
      <c r="D57" s="220">
        <f>'BY-HS CODE'!D182</f>
        <v>592217</v>
      </c>
      <c r="E57" s="220">
        <f>'BY-HS CODE'!E182</f>
        <v>581865</v>
      </c>
      <c r="F57" s="220">
        <f>'BY-HS CODE'!F182</f>
        <v>556762</v>
      </c>
      <c r="G57" s="220">
        <f>'BY-HS CODE'!G182</f>
        <v>604157</v>
      </c>
      <c r="H57" s="220">
        <f>'BY-HS CODE'!H182</f>
        <v>744331</v>
      </c>
      <c r="I57" s="182">
        <f>'BY-HS CODE'!I182</f>
        <v>241834</v>
      </c>
      <c r="J57" s="298">
        <f>'BY-HS CODE'!J182</f>
        <v>315094</v>
      </c>
      <c r="K57" s="308">
        <f t="shared" si="42"/>
        <v>0.30293507116451779</v>
      </c>
      <c r="L57" s="220">
        <f>'BY-HS CODE'!L182</f>
        <v>288529</v>
      </c>
      <c r="M57" s="220">
        <f>'BY-HS CODE'!M182</f>
        <v>279140</v>
      </c>
      <c r="N57" s="220">
        <f>'BY-HS CODE'!N182</f>
        <v>314670</v>
      </c>
      <c r="O57" s="220">
        <f>'BY-HS CODE'!O182</f>
        <v>452584</v>
      </c>
      <c r="P57" s="220">
        <f>'BY-HS CODE'!P182</f>
        <v>304232</v>
      </c>
      <c r="Q57" s="220">
        <f>'BY-HS CODE'!Q182</f>
        <v>319103</v>
      </c>
      <c r="R57" s="182">
        <f>'BY-HS CODE'!R182</f>
        <v>187731</v>
      </c>
      <c r="S57" s="182">
        <f>'BY-HS CODE'!S182</f>
        <v>218496</v>
      </c>
      <c r="T57" s="221">
        <f t="shared" si="43"/>
        <v>0.16387810217811655</v>
      </c>
    </row>
    <row r="58" spans="1:20" s="29" customFormat="1" ht="15" customHeight="1">
      <c r="A58" s="371" t="s">
        <v>105</v>
      </c>
      <c r="B58" s="255" t="s">
        <v>106</v>
      </c>
      <c r="C58" s="220">
        <f>'BY-HS CODE'!C183</f>
        <v>1108</v>
      </c>
      <c r="D58" s="220">
        <f>'BY-HS CODE'!D183</f>
        <v>1017</v>
      </c>
      <c r="E58" s="220">
        <f>'BY-HS CODE'!E183</f>
        <v>1173</v>
      </c>
      <c r="F58" s="220">
        <f>'BY-HS CODE'!F183</f>
        <v>1305</v>
      </c>
      <c r="G58" s="220">
        <f>'BY-HS CODE'!G183</f>
        <v>4549</v>
      </c>
      <c r="H58" s="220">
        <f>'BY-HS CODE'!H183</f>
        <v>5707</v>
      </c>
      <c r="I58" s="182">
        <f>'BY-HS CODE'!I183</f>
        <v>2305</v>
      </c>
      <c r="J58" s="298">
        <f>'BY-HS CODE'!J183</f>
        <v>1642</v>
      </c>
      <c r="K58" s="308">
        <f t="shared" si="42"/>
        <v>-0.28763557483731017</v>
      </c>
      <c r="L58" s="220">
        <f>'BY-HS CODE'!L183</f>
        <v>24</v>
      </c>
      <c r="M58" s="220">
        <f>'BY-HS CODE'!M183</f>
        <v>99</v>
      </c>
      <c r="N58" s="220">
        <f>'BY-HS CODE'!N183</f>
        <v>256</v>
      </c>
      <c r="O58" s="220">
        <f>'BY-HS CODE'!O183</f>
        <v>209</v>
      </c>
      <c r="P58" s="220">
        <f>'BY-HS CODE'!P183</f>
        <v>335</v>
      </c>
      <c r="Q58" s="220">
        <f>'BY-HS CODE'!Q183</f>
        <v>150</v>
      </c>
      <c r="R58" s="182">
        <f>'BY-HS CODE'!R183</f>
        <v>110</v>
      </c>
      <c r="S58" s="182">
        <f>'BY-HS CODE'!S183</f>
        <v>2</v>
      </c>
      <c r="T58" s="221">
        <f t="shared" si="43"/>
        <v>-0.98181818181818181</v>
      </c>
    </row>
    <row r="59" spans="1:20" s="29" customFormat="1" ht="15" customHeight="1">
      <c r="A59" s="371" t="s">
        <v>107</v>
      </c>
      <c r="B59" s="255" t="s">
        <v>108</v>
      </c>
      <c r="C59" s="220">
        <f>'BY-HS CODE'!C184</f>
        <v>238</v>
      </c>
      <c r="D59" s="220">
        <f>'BY-HS CODE'!D184</f>
        <v>537</v>
      </c>
      <c r="E59" s="220">
        <f>'BY-HS CODE'!E184</f>
        <v>325</v>
      </c>
      <c r="F59" s="220">
        <f>'BY-HS CODE'!F184</f>
        <v>566</v>
      </c>
      <c r="G59" s="220">
        <f>'BY-HS CODE'!G184</f>
        <v>335</v>
      </c>
      <c r="H59" s="220">
        <f>'BY-HS CODE'!H184</f>
        <v>527</v>
      </c>
      <c r="I59" s="182">
        <f>'BY-HS CODE'!I184</f>
        <v>220</v>
      </c>
      <c r="J59" s="298">
        <f>'BY-HS CODE'!J184</f>
        <v>93</v>
      </c>
      <c r="K59" s="308">
        <f t="shared" si="42"/>
        <v>-0.57727272727272727</v>
      </c>
      <c r="L59" s="220">
        <f>'BY-HS CODE'!L184</f>
        <v>9</v>
      </c>
      <c r="M59" s="220">
        <f>'BY-HS CODE'!M184</f>
        <v>13</v>
      </c>
      <c r="N59" s="220">
        <f>'BY-HS CODE'!N184</f>
        <v>5</v>
      </c>
      <c r="O59" s="220">
        <f>'BY-HS CODE'!O184</f>
        <v>4</v>
      </c>
      <c r="P59" s="220">
        <f>'BY-HS CODE'!P184</f>
        <v>5</v>
      </c>
      <c r="Q59" s="220">
        <f>'BY-HS CODE'!Q184</f>
        <v>2</v>
      </c>
      <c r="R59" s="182">
        <f>'BY-HS CODE'!R184</f>
        <v>0</v>
      </c>
      <c r="S59" s="182">
        <f>'BY-HS CODE'!S184</f>
        <v>1</v>
      </c>
      <c r="T59" s="221" t="str">
        <f t="shared" si="43"/>
        <v xml:space="preserve">n/a </v>
      </c>
    </row>
    <row r="60" spans="1:20" s="29" customFormat="1" ht="15" customHeight="1">
      <c r="A60" s="371" t="s">
        <v>109</v>
      </c>
      <c r="B60" s="255" t="s">
        <v>110</v>
      </c>
      <c r="C60" s="220">
        <f>'BY-HS CODE'!C185</f>
        <v>8192</v>
      </c>
      <c r="D60" s="220">
        <f>'BY-HS CODE'!D185</f>
        <v>1410</v>
      </c>
      <c r="E60" s="220">
        <f>'BY-HS CODE'!E185</f>
        <v>373</v>
      </c>
      <c r="F60" s="220">
        <f>'BY-HS CODE'!F185</f>
        <v>859</v>
      </c>
      <c r="G60" s="220">
        <f>'BY-HS CODE'!G185</f>
        <v>1527</v>
      </c>
      <c r="H60" s="220">
        <f>'BY-HS CODE'!H185</f>
        <v>2111</v>
      </c>
      <c r="I60" s="182">
        <f>'BY-HS CODE'!I185</f>
        <v>712</v>
      </c>
      <c r="J60" s="298">
        <f>'BY-HS CODE'!J185</f>
        <v>1440</v>
      </c>
      <c r="K60" s="308">
        <f t="shared" si="42"/>
        <v>1.0224719101123596</v>
      </c>
      <c r="L60" s="220">
        <f>'BY-HS CODE'!L185</f>
        <v>730</v>
      </c>
      <c r="M60" s="220">
        <f>'BY-HS CODE'!M185</f>
        <v>85</v>
      </c>
      <c r="N60" s="220">
        <f>'BY-HS CODE'!N185</f>
        <v>62</v>
      </c>
      <c r="O60" s="220">
        <f>'BY-HS CODE'!O185</f>
        <v>112</v>
      </c>
      <c r="P60" s="220">
        <f>'BY-HS CODE'!P185</f>
        <v>154</v>
      </c>
      <c r="Q60" s="220">
        <f>'BY-HS CODE'!Q185</f>
        <v>223</v>
      </c>
      <c r="R60" s="182">
        <f>'BY-HS CODE'!R185</f>
        <v>94</v>
      </c>
      <c r="S60" s="182">
        <f>'BY-HS CODE'!S185</f>
        <v>54</v>
      </c>
      <c r="T60" s="221">
        <f t="shared" si="43"/>
        <v>-0.42553191489361702</v>
      </c>
    </row>
    <row r="61" spans="1:20" s="29" customFormat="1" ht="15" customHeight="1">
      <c r="A61" s="371" t="s">
        <v>111</v>
      </c>
      <c r="B61" s="255" t="s">
        <v>112</v>
      </c>
      <c r="C61" s="220">
        <f>'BY-HS CODE'!C186</f>
        <v>1516</v>
      </c>
      <c r="D61" s="220">
        <f>'BY-HS CODE'!D186</f>
        <v>2281</v>
      </c>
      <c r="E61" s="220">
        <f>'BY-HS CODE'!E186</f>
        <v>2977</v>
      </c>
      <c r="F61" s="220">
        <f>'BY-HS CODE'!F186</f>
        <v>2124</v>
      </c>
      <c r="G61" s="220">
        <f>'BY-HS CODE'!G186</f>
        <v>1315</v>
      </c>
      <c r="H61" s="220">
        <f>'BY-HS CODE'!H186</f>
        <v>2081</v>
      </c>
      <c r="I61" s="182">
        <f>'BY-HS CODE'!I186</f>
        <v>363</v>
      </c>
      <c r="J61" s="298">
        <f>'BY-HS CODE'!J186</f>
        <v>412</v>
      </c>
      <c r="K61" s="308">
        <f t="shared" si="42"/>
        <v>0.13498622589531681</v>
      </c>
      <c r="L61" s="220">
        <f>'BY-HS CODE'!L186</f>
        <v>0</v>
      </c>
      <c r="M61" s="220">
        <f>'BY-HS CODE'!M186</f>
        <v>0</v>
      </c>
      <c r="N61" s="220">
        <f>'BY-HS CODE'!N186</f>
        <v>1</v>
      </c>
      <c r="O61" s="220">
        <f>'BY-HS CODE'!O186</f>
        <v>5</v>
      </c>
      <c r="P61" s="220">
        <f>'BY-HS CODE'!P186</f>
        <v>1</v>
      </c>
      <c r="Q61" s="220">
        <f>'BY-HS CODE'!Q186</f>
        <v>0</v>
      </c>
      <c r="R61" s="182">
        <f>'BY-HS CODE'!R186</f>
        <v>0</v>
      </c>
      <c r="S61" s="182">
        <f>'BY-HS CODE'!S186</f>
        <v>0</v>
      </c>
      <c r="T61" s="221" t="str">
        <f t="shared" si="43"/>
        <v xml:space="preserve">n/a </v>
      </c>
    </row>
    <row r="62" spans="1:20" s="29" customFormat="1" ht="15" customHeight="1">
      <c r="A62" s="371" t="s">
        <v>113</v>
      </c>
      <c r="B62" s="255" t="s">
        <v>114</v>
      </c>
      <c r="C62" s="220">
        <f>'BY-HS CODE'!C187</f>
        <v>5766</v>
      </c>
      <c r="D62" s="220">
        <f>'BY-HS CODE'!D187</f>
        <v>5145</v>
      </c>
      <c r="E62" s="220">
        <f>'BY-HS CODE'!E187</f>
        <v>4607</v>
      </c>
      <c r="F62" s="220">
        <f>'BY-HS CODE'!F187</f>
        <v>3790</v>
      </c>
      <c r="G62" s="220">
        <f>'BY-HS CODE'!G187</f>
        <v>3894</v>
      </c>
      <c r="H62" s="220">
        <f>'BY-HS CODE'!H187</f>
        <v>5326</v>
      </c>
      <c r="I62" s="182">
        <f>'BY-HS CODE'!I187</f>
        <v>2128</v>
      </c>
      <c r="J62" s="298">
        <f>'BY-HS CODE'!J187</f>
        <v>2177</v>
      </c>
      <c r="K62" s="308">
        <f t="shared" si="42"/>
        <v>2.3026315789473683E-2</v>
      </c>
      <c r="L62" s="220">
        <f>'BY-HS CODE'!L187</f>
        <v>2776</v>
      </c>
      <c r="M62" s="220">
        <f>'BY-HS CODE'!M187</f>
        <v>2651</v>
      </c>
      <c r="N62" s="220">
        <f>'BY-HS CODE'!N187</f>
        <v>2343</v>
      </c>
      <c r="O62" s="220">
        <f>'BY-HS CODE'!O187</f>
        <v>1798</v>
      </c>
      <c r="P62" s="220">
        <f>'BY-HS CODE'!P187</f>
        <v>1574</v>
      </c>
      <c r="Q62" s="220">
        <f>'BY-HS CODE'!Q187</f>
        <v>2281</v>
      </c>
      <c r="R62" s="182">
        <f>'BY-HS CODE'!R187</f>
        <v>1000</v>
      </c>
      <c r="S62" s="182">
        <f>'BY-HS CODE'!S187</f>
        <v>1066</v>
      </c>
      <c r="T62" s="221">
        <f t="shared" si="43"/>
        <v>6.6000000000000003E-2</v>
      </c>
    </row>
    <row r="63" spans="1:20" s="29" customFormat="1" ht="15" customHeight="1">
      <c r="A63" s="371" t="s">
        <v>115</v>
      </c>
      <c r="B63" s="255" t="s">
        <v>116</v>
      </c>
      <c r="C63" s="220">
        <f>'BY-HS CODE'!C188</f>
        <v>250050</v>
      </c>
      <c r="D63" s="220">
        <f>'BY-HS CODE'!D188</f>
        <v>208206</v>
      </c>
      <c r="E63" s="220">
        <f>'BY-HS CODE'!E188</f>
        <v>203449</v>
      </c>
      <c r="F63" s="220">
        <f>'BY-HS CODE'!F188</f>
        <v>233075</v>
      </c>
      <c r="G63" s="220">
        <f>'BY-HS CODE'!G188</f>
        <v>230707</v>
      </c>
      <c r="H63" s="220">
        <f>'BY-HS CODE'!H188</f>
        <v>269439</v>
      </c>
      <c r="I63" s="182">
        <f>'BY-HS CODE'!I188</f>
        <v>73038</v>
      </c>
      <c r="J63" s="298">
        <f>'BY-HS CODE'!J188</f>
        <v>73448</v>
      </c>
      <c r="K63" s="308">
        <f t="shared" si="42"/>
        <v>5.6135162518141241E-3</v>
      </c>
      <c r="L63" s="220">
        <f>'BY-HS CODE'!L188</f>
        <v>5045</v>
      </c>
      <c r="M63" s="220">
        <f>'BY-HS CODE'!M188</f>
        <v>33611</v>
      </c>
      <c r="N63" s="220">
        <f>'BY-HS CODE'!N188</f>
        <v>33070</v>
      </c>
      <c r="O63" s="220">
        <f>'BY-HS CODE'!O188</f>
        <v>26072</v>
      </c>
      <c r="P63" s="220">
        <f>'BY-HS CODE'!P188</f>
        <v>34897</v>
      </c>
      <c r="Q63" s="220">
        <f>'BY-HS CODE'!Q188</f>
        <v>25300</v>
      </c>
      <c r="R63" s="182">
        <f>'BY-HS CODE'!R188</f>
        <v>13752</v>
      </c>
      <c r="S63" s="182">
        <f>'BY-HS CODE'!S188</f>
        <v>16370</v>
      </c>
      <c r="T63" s="221">
        <f t="shared" si="43"/>
        <v>0.19037230948225711</v>
      </c>
    </row>
    <row r="64" spans="1:20" s="29" customFormat="1" ht="15" customHeight="1">
      <c r="A64" s="371" t="s">
        <v>312</v>
      </c>
      <c r="B64" s="255" t="s">
        <v>404</v>
      </c>
      <c r="C64" s="220">
        <f>'BY-HS CODE'!C345</f>
        <v>294093</v>
      </c>
      <c r="D64" s="220">
        <f>'BY-HS CODE'!D345</f>
        <v>282107</v>
      </c>
      <c r="E64" s="220">
        <f>'BY-HS CODE'!E345</f>
        <v>229893</v>
      </c>
      <c r="F64" s="220">
        <f>'BY-HS CODE'!F345</f>
        <v>220775</v>
      </c>
      <c r="G64" s="220">
        <f>'BY-HS CODE'!G345</f>
        <v>236083</v>
      </c>
      <c r="H64" s="220">
        <f>'BY-HS CODE'!H345</f>
        <v>193990</v>
      </c>
      <c r="I64" s="182">
        <f>'BY-HS CODE'!I345</f>
        <v>80850</v>
      </c>
      <c r="J64" s="298">
        <f>'BY-HS CODE'!J345</f>
        <v>74694</v>
      </c>
      <c r="K64" s="308">
        <f t="shared" si="42"/>
        <v>-7.6141001855287563E-2</v>
      </c>
      <c r="L64" s="220">
        <f>'BY-HS CODE'!L345</f>
        <v>28605</v>
      </c>
      <c r="M64" s="220">
        <f>'BY-HS CODE'!M345</f>
        <v>40293</v>
      </c>
      <c r="N64" s="220">
        <f>'BY-HS CODE'!N345</f>
        <v>31466</v>
      </c>
      <c r="O64" s="220">
        <f>'BY-HS CODE'!O345</f>
        <v>26007</v>
      </c>
      <c r="P64" s="220">
        <f>'BY-HS CODE'!P345</f>
        <v>30843</v>
      </c>
      <c r="Q64" s="220">
        <f>'BY-HS CODE'!Q345</f>
        <v>28474</v>
      </c>
      <c r="R64" s="182">
        <f>'BY-HS CODE'!R345</f>
        <v>12796</v>
      </c>
      <c r="S64" s="182">
        <f>'BY-HS CODE'!S345</f>
        <v>11202</v>
      </c>
      <c r="T64" s="221">
        <f t="shared" si="43"/>
        <v>-0.12457017818068146</v>
      </c>
    </row>
    <row r="65" spans="1:20" s="29" customFormat="1" ht="15" customHeight="1">
      <c r="A65" s="371" t="s">
        <v>375</v>
      </c>
      <c r="B65" s="255" t="s">
        <v>376</v>
      </c>
      <c r="C65" s="220">
        <f>'BY-HS CODE'!C413</f>
        <v>97719</v>
      </c>
      <c r="D65" s="220">
        <f>'BY-HS CODE'!D413</f>
        <v>89210</v>
      </c>
      <c r="E65" s="220">
        <f>'BY-HS CODE'!E413</f>
        <v>102268</v>
      </c>
      <c r="F65" s="220">
        <f>'BY-HS CODE'!F413</f>
        <v>75140</v>
      </c>
      <c r="G65" s="220">
        <f>'BY-HS CODE'!G413</f>
        <v>41418</v>
      </c>
      <c r="H65" s="220">
        <f>'BY-HS CODE'!H413</f>
        <v>49459</v>
      </c>
      <c r="I65" s="182">
        <f>'BY-HS CODE'!I413</f>
        <v>14548</v>
      </c>
      <c r="J65" s="298">
        <f>'BY-HS CODE'!J413</f>
        <v>15719</v>
      </c>
      <c r="K65" s="308">
        <f t="shared" si="42"/>
        <v>8.049216387132252E-2</v>
      </c>
      <c r="L65" s="220">
        <f>'BY-HS CODE'!L413</f>
        <v>0</v>
      </c>
      <c r="M65" s="220">
        <f>'BY-HS CODE'!M413</f>
        <v>0</v>
      </c>
      <c r="N65" s="220">
        <f>'BY-HS CODE'!N413</f>
        <v>0</v>
      </c>
      <c r="O65" s="220">
        <f>'BY-HS CODE'!O413</f>
        <v>0</v>
      </c>
      <c r="P65" s="220">
        <f>'BY-HS CODE'!P413</f>
        <v>0</v>
      </c>
      <c r="Q65" s="220">
        <f>'BY-HS CODE'!Q413</f>
        <v>0</v>
      </c>
      <c r="R65" s="182">
        <f>'BY-HS CODE'!R413</f>
        <v>0</v>
      </c>
      <c r="S65" s="182">
        <f>'BY-HS CODE'!S413</f>
        <v>0</v>
      </c>
      <c r="T65" s="221" t="str">
        <f t="shared" si="43"/>
        <v xml:space="preserve">n/a </v>
      </c>
    </row>
    <row r="66" spans="1:20" s="29" customFormat="1" ht="15" customHeight="1">
      <c r="A66" s="371" t="s">
        <v>377</v>
      </c>
      <c r="B66" s="255" t="s">
        <v>414</v>
      </c>
      <c r="C66" s="220">
        <f>'BY-HS CODE'!C414</f>
        <v>8114</v>
      </c>
      <c r="D66" s="220">
        <f>'BY-HS CODE'!D414</f>
        <v>4177</v>
      </c>
      <c r="E66" s="220">
        <f>'BY-HS CODE'!E414</f>
        <v>3712</v>
      </c>
      <c r="F66" s="220">
        <f>'BY-HS CODE'!F414</f>
        <v>5862</v>
      </c>
      <c r="G66" s="220">
        <f>'BY-HS CODE'!G414</f>
        <v>6597</v>
      </c>
      <c r="H66" s="220">
        <f>'BY-HS CODE'!H414</f>
        <v>7240</v>
      </c>
      <c r="I66" s="182">
        <f>'BY-HS CODE'!I414</f>
        <v>1862</v>
      </c>
      <c r="J66" s="298">
        <f>'BY-HS CODE'!J414</f>
        <v>925</v>
      </c>
      <c r="K66" s="308">
        <f t="shared" si="42"/>
        <v>-0.50322234156820622</v>
      </c>
      <c r="L66" s="220">
        <f>'BY-HS CODE'!L414</f>
        <v>0</v>
      </c>
      <c r="M66" s="220">
        <f>'BY-HS CODE'!M414</f>
        <v>0</v>
      </c>
      <c r="N66" s="220">
        <f>'BY-HS CODE'!N414</f>
        <v>0</v>
      </c>
      <c r="O66" s="220">
        <f>'BY-HS CODE'!O414</f>
        <v>0</v>
      </c>
      <c r="P66" s="220">
        <f>'BY-HS CODE'!P414</f>
        <v>0</v>
      </c>
      <c r="Q66" s="220">
        <f>'BY-HS CODE'!Q414</f>
        <v>0</v>
      </c>
      <c r="R66" s="182">
        <f>'BY-HS CODE'!R414</f>
        <v>0</v>
      </c>
      <c r="S66" s="182">
        <f>'BY-HS CODE'!S414</f>
        <v>0</v>
      </c>
      <c r="T66" s="221" t="str">
        <f t="shared" si="43"/>
        <v xml:space="preserve">n/a </v>
      </c>
    </row>
    <row r="67" spans="1:20" s="29" customFormat="1" ht="15" customHeight="1">
      <c r="A67" s="371" t="s">
        <v>379</v>
      </c>
      <c r="B67" s="255" t="s">
        <v>380</v>
      </c>
      <c r="C67" s="220">
        <f>'BY-HS CODE'!C415</f>
        <v>3105</v>
      </c>
      <c r="D67" s="220">
        <f>'BY-HS CODE'!D415</f>
        <v>2113</v>
      </c>
      <c r="E67" s="220">
        <f>'BY-HS CODE'!E415</f>
        <v>3206</v>
      </c>
      <c r="F67" s="220">
        <f>'BY-HS CODE'!F415</f>
        <v>2463</v>
      </c>
      <c r="G67" s="220">
        <f>'BY-HS CODE'!G415</f>
        <v>518</v>
      </c>
      <c r="H67" s="220">
        <f>'BY-HS CODE'!H415</f>
        <v>348</v>
      </c>
      <c r="I67" s="182">
        <f>'BY-HS CODE'!I415</f>
        <v>20</v>
      </c>
      <c r="J67" s="298">
        <f>'BY-HS CODE'!J415</f>
        <v>173</v>
      </c>
      <c r="K67" s="308">
        <f t="shared" si="42"/>
        <v>7.65</v>
      </c>
      <c r="L67" s="220">
        <f>'BY-HS CODE'!L415</f>
        <v>0</v>
      </c>
      <c r="M67" s="220">
        <f>'BY-HS CODE'!M415</f>
        <v>0</v>
      </c>
      <c r="N67" s="220">
        <f>'BY-HS CODE'!N415</f>
        <v>0</v>
      </c>
      <c r="O67" s="220">
        <f>'BY-HS CODE'!O415</f>
        <v>0</v>
      </c>
      <c r="P67" s="220">
        <f>'BY-HS CODE'!P415</f>
        <v>0</v>
      </c>
      <c r="Q67" s="220">
        <f>'BY-HS CODE'!Q415</f>
        <v>0</v>
      </c>
      <c r="R67" s="182">
        <f>'BY-HS CODE'!R415</f>
        <v>0</v>
      </c>
      <c r="S67" s="182">
        <f>'BY-HS CODE'!S415</f>
        <v>1</v>
      </c>
      <c r="T67" s="221" t="str">
        <f t="shared" si="43"/>
        <v xml:space="preserve">n/a </v>
      </c>
    </row>
    <row r="68" spans="1:20" s="29" customFormat="1" ht="15" customHeight="1">
      <c r="A68" s="371" t="s">
        <v>381</v>
      </c>
      <c r="B68" s="255" t="s">
        <v>382</v>
      </c>
      <c r="C68" s="220">
        <f>'BY-HS CODE'!C416</f>
        <v>0</v>
      </c>
      <c r="D68" s="220">
        <f>'BY-HS CODE'!D416</f>
        <v>0</v>
      </c>
      <c r="E68" s="220">
        <f>'BY-HS CODE'!E416</f>
        <v>0</v>
      </c>
      <c r="F68" s="220">
        <f>'BY-HS CODE'!F416</f>
        <v>114</v>
      </c>
      <c r="G68" s="220">
        <f>'BY-HS CODE'!G416</f>
        <v>0</v>
      </c>
      <c r="H68" s="220">
        <f>'BY-HS CODE'!H416</f>
        <v>0</v>
      </c>
      <c r="I68" s="182">
        <f>'BY-HS CODE'!I416</f>
        <v>0</v>
      </c>
      <c r="J68" s="298">
        <f>'BY-HS CODE'!J416</f>
        <v>0</v>
      </c>
      <c r="K68" s="308" t="str">
        <f t="shared" si="42"/>
        <v xml:space="preserve">n/a </v>
      </c>
      <c r="L68" s="220">
        <f>'BY-HS CODE'!L416</f>
        <v>0</v>
      </c>
      <c r="M68" s="220">
        <f>'BY-HS CODE'!M416</f>
        <v>0</v>
      </c>
      <c r="N68" s="220">
        <f>'BY-HS CODE'!N416</f>
        <v>0</v>
      </c>
      <c r="O68" s="220">
        <f>'BY-HS CODE'!O416</f>
        <v>0</v>
      </c>
      <c r="P68" s="220">
        <f>'BY-HS CODE'!P416</f>
        <v>0</v>
      </c>
      <c r="Q68" s="220">
        <f>'BY-HS CODE'!Q416</f>
        <v>0</v>
      </c>
      <c r="R68" s="182">
        <f>'BY-HS CODE'!R416</f>
        <v>0</v>
      </c>
      <c r="S68" s="182">
        <f>'BY-HS CODE'!S416</f>
        <v>0</v>
      </c>
      <c r="T68" s="221" t="str">
        <f t="shared" si="43"/>
        <v xml:space="preserve">n/a </v>
      </c>
    </row>
    <row r="69" spans="1:20" s="29" customFormat="1" ht="15" customHeight="1">
      <c r="A69" s="371" t="s">
        <v>383</v>
      </c>
      <c r="B69" s="255" t="s">
        <v>384</v>
      </c>
      <c r="C69" s="220">
        <f>'BY-HS CODE'!C417</f>
        <v>116626</v>
      </c>
      <c r="D69" s="220">
        <f>'BY-HS CODE'!D417</f>
        <v>101106</v>
      </c>
      <c r="E69" s="220">
        <f>'BY-HS CODE'!E417</f>
        <v>120933</v>
      </c>
      <c r="F69" s="220">
        <f>'BY-HS CODE'!F417</f>
        <v>104198</v>
      </c>
      <c r="G69" s="220">
        <f>'BY-HS CODE'!G417</f>
        <v>65211</v>
      </c>
      <c r="H69" s="220">
        <f>'BY-HS CODE'!H417</f>
        <v>74837</v>
      </c>
      <c r="I69" s="182">
        <f>'BY-HS CODE'!I417</f>
        <v>26811</v>
      </c>
      <c r="J69" s="298">
        <f>'BY-HS CODE'!J417</f>
        <v>32971</v>
      </c>
      <c r="K69" s="308">
        <f t="shared" si="42"/>
        <v>0.22975644325090447</v>
      </c>
      <c r="L69" s="220">
        <f>'BY-HS CODE'!L417</f>
        <v>0</v>
      </c>
      <c r="M69" s="220">
        <f>'BY-HS CODE'!M417</f>
        <v>0</v>
      </c>
      <c r="N69" s="220">
        <f>'BY-HS CODE'!N417</f>
        <v>163</v>
      </c>
      <c r="O69" s="220">
        <f>'BY-HS CODE'!O417</f>
        <v>18</v>
      </c>
      <c r="P69" s="220">
        <f>'BY-HS CODE'!P417</f>
        <v>0</v>
      </c>
      <c r="Q69" s="220">
        <f>'BY-HS CODE'!Q417</f>
        <v>0</v>
      </c>
      <c r="R69" s="182">
        <f>'BY-HS CODE'!R417</f>
        <v>0</v>
      </c>
      <c r="S69" s="182">
        <f>'BY-HS CODE'!S417</f>
        <v>1</v>
      </c>
      <c r="T69" s="221" t="str">
        <f t="shared" si="43"/>
        <v xml:space="preserve">n/a </v>
      </c>
    </row>
    <row r="70" spans="1:20" s="29" customFormat="1" ht="15" customHeight="1">
      <c r="A70" s="371" t="s">
        <v>388</v>
      </c>
      <c r="B70" s="255" t="s">
        <v>389</v>
      </c>
      <c r="C70" s="220">
        <f>'BY-HS CODE'!C424</f>
        <v>376650</v>
      </c>
      <c r="D70" s="220">
        <f>'BY-HS CODE'!D424</f>
        <v>407289</v>
      </c>
      <c r="E70" s="220">
        <f>'BY-HS CODE'!E424</f>
        <v>395115</v>
      </c>
      <c r="F70" s="220">
        <f>'BY-HS CODE'!F424</f>
        <v>268053</v>
      </c>
      <c r="G70" s="220">
        <f>'BY-HS CODE'!G424</f>
        <v>187109</v>
      </c>
      <c r="H70" s="220">
        <f>'BY-HS CODE'!H424</f>
        <v>262345</v>
      </c>
      <c r="I70" s="182">
        <f>'BY-HS CODE'!I424</f>
        <v>79799</v>
      </c>
      <c r="J70" s="298">
        <f>'BY-HS CODE'!J424</f>
        <v>109047</v>
      </c>
      <c r="K70" s="308">
        <f t="shared" si="42"/>
        <v>0.36652088372034736</v>
      </c>
      <c r="L70" s="220">
        <f>'BY-HS CODE'!L424</f>
        <v>161161</v>
      </c>
      <c r="M70" s="220">
        <f>'BY-HS CODE'!M424</f>
        <v>273937</v>
      </c>
      <c r="N70" s="220">
        <f>'BY-HS CODE'!N424</f>
        <v>255858</v>
      </c>
      <c r="O70" s="220">
        <f>'BY-HS CODE'!O424</f>
        <v>176941</v>
      </c>
      <c r="P70" s="220">
        <f>'BY-HS CODE'!P424</f>
        <v>112126</v>
      </c>
      <c r="Q70" s="220">
        <f>'BY-HS CODE'!Q424</f>
        <v>93466</v>
      </c>
      <c r="R70" s="182">
        <f>'BY-HS CODE'!R424</f>
        <v>22118</v>
      </c>
      <c r="S70" s="182">
        <f>'BY-HS CODE'!S424</f>
        <v>59168</v>
      </c>
      <c r="T70" s="221">
        <f t="shared" si="43"/>
        <v>1.6751062483045482</v>
      </c>
    </row>
    <row r="71" spans="1:20" s="29" customFormat="1" ht="15" customHeight="1">
      <c r="A71" s="371" t="s">
        <v>390</v>
      </c>
      <c r="B71" s="255" t="s">
        <v>391</v>
      </c>
      <c r="C71" s="220">
        <f>'BY-HS CODE'!C425</f>
        <v>360</v>
      </c>
      <c r="D71" s="220">
        <f>'BY-HS CODE'!D425</f>
        <v>31</v>
      </c>
      <c r="E71" s="220">
        <f>'BY-HS CODE'!E425</f>
        <v>223</v>
      </c>
      <c r="F71" s="220">
        <f>'BY-HS CODE'!F425</f>
        <v>141</v>
      </c>
      <c r="G71" s="220">
        <f>'BY-HS CODE'!G425</f>
        <v>500</v>
      </c>
      <c r="H71" s="220">
        <f>'BY-HS CODE'!H425</f>
        <v>526</v>
      </c>
      <c r="I71" s="182">
        <f>'BY-HS CODE'!I425</f>
        <v>287</v>
      </c>
      <c r="J71" s="298">
        <f>'BY-HS CODE'!J425</f>
        <v>81</v>
      </c>
      <c r="K71" s="308">
        <f t="shared" si="42"/>
        <v>-0.71777003484320556</v>
      </c>
      <c r="L71" s="220">
        <f>'BY-HS CODE'!L425</f>
        <v>0</v>
      </c>
      <c r="M71" s="220">
        <f>'BY-HS CODE'!M425</f>
        <v>0</v>
      </c>
      <c r="N71" s="220">
        <f>'BY-HS CODE'!N425</f>
        <v>1</v>
      </c>
      <c r="O71" s="220">
        <f>'BY-HS CODE'!O425</f>
        <v>52</v>
      </c>
      <c r="P71" s="220">
        <f>'BY-HS CODE'!P425</f>
        <v>0</v>
      </c>
      <c r="Q71" s="220">
        <f>'BY-HS CODE'!Q425</f>
        <v>19</v>
      </c>
      <c r="R71" s="182">
        <f>'BY-HS CODE'!R425</f>
        <v>1</v>
      </c>
      <c r="S71" s="182">
        <f>'BY-HS CODE'!S425</f>
        <v>0</v>
      </c>
      <c r="T71" s="221">
        <f t="shared" si="43"/>
        <v>-1</v>
      </c>
    </row>
    <row r="72" spans="1:20" s="29" customFormat="1" ht="15" customHeight="1">
      <c r="A72" s="371" t="s">
        <v>392</v>
      </c>
      <c r="B72" s="255" t="s">
        <v>393</v>
      </c>
      <c r="C72" s="220">
        <f>'BY-HS CODE'!C426</f>
        <v>3475</v>
      </c>
      <c r="D72" s="220">
        <f>'BY-HS CODE'!D426</f>
        <v>4657</v>
      </c>
      <c r="E72" s="220">
        <f>'BY-HS CODE'!E426</f>
        <v>4137</v>
      </c>
      <c r="F72" s="220">
        <f>'BY-HS CODE'!F426</f>
        <v>2453</v>
      </c>
      <c r="G72" s="220">
        <f>'BY-HS CODE'!G426</f>
        <v>2916</v>
      </c>
      <c r="H72" s="220">
        <f>'BY-HS CODE'!H426</f>
        <v>779</v>
      </c>
      <c r="I72" s="182">
        <f>'BY-HS CODE'!I426</f>
        <v>311</v>
      </c>
      <c r="J72" s="298">
        <f>'BY-HS CODE'!J426</f>
        <v>195</v>
      </c>
      <c r="K72" s="308">
        <f t="shared" si="42"/>
        <v>-0.37299035369774919</v>
      </c>
      <c r="L72" s="220">
        <f>'BY-HS CODE'!L426</f>
        <v>584</v>
      </c>
      <c r="M72" s="220">
        <f>'BY-HS CODE'!M426</f>
        <v>1086</v>
      </c>
      <c r="N72" s="220">
        <f>'BY-HS CODE'!N426</f>
        <v>254</v>
      </c>
      <c r="O72" s="220">
        <f>'BY-HS CODE'!O426</f>
        <v>138</v>
      </c>
      <c r="P72" s="220">
        <f>'BY-HS CODE'!P426</f>
        <v>181</v>
      </c>
      <c r="Q72" s="220">
        <f>'BY-HS CODE'!Q426</f>
        <v>7</v>
      </c>
      <c r="R72" s="182">
        <f>'BY-HS CODE'!R426</f>
        <v>4</v>
      </c>
      <c r="S72" s="182">
        <f>'BY-HS CODE'!S426</f>
        <v>4</v>
      </c>
      <c r="T72" s="221">
        <f t="shared" si="43"/>
        <v>0</v>
      </c>
    </row>
    <row r="73" spans="1:20" s="29" customFormat="1" ht="15" customHeight="1">
      <c r="A73" s="214"/>
      <c r="B73" s="255"/>
      <c r="C73" s="222"/>
      <c r="D73" s="222"/>
      <c r="E73" s="222"/>
      <c r="F73" s="222"/>
      <c r="G73" s="222"/>
      <c r="H73" s="222"/>
      <c r="I73" s="212"/>
      <c r="J73" s="299"/>
      <c r="K73" s="309" t="s">
        <v>480</v>
      </c>
      <c r="L73" s="222"/>
      <c r="M73" s="222"/>
      <c r="N73" s="222"/>
      <c r="O73" s="222"/>
      <c r="P73" s="222"/>
      <c r="Q73" s="222"/>
      <c r="R73" s="212"/>
      <c r="S73" s="212"/>
      <c r="T73" s="221"/>
    </row>
    <row r="74" spans="1:20" s="31" customFormat="1" ht="15" customHeight="1">
      <c r="A74" s="262" t="s">
        <v>408</v>
      </c>
      <c r="B74" s="256"/>
      <c r="C74" s="493">
        <f t="shared" ref="C74:J74" si="44">SUM(C47:C72)</f>
        <v>5087620</v>
      </c>
      <c r="D74" s="493">
        <f t="shared" si="44"/>
        <v>4882698</v>
      </c>
      <c r="E74" s="493">
        <f t="shared" si="44"/>
        <v>5246589</v>
      </c>
      <c r="F74" s="493">
        <f t="shared" ref="F74:H74" si="45">SUM(F47:F72)</f>
        <v>5238089</v>
      </c>
      <c r="G74" s="493">
        <f t="shared" si="45"/>
        <v>5264173</v>
      </c>
      <c r="H74" s="493">
        <f t="shared" si="45"/>
        <v>6813208</v>
      </c>
      <c r="I74" s="223">
        <f t="shared" si="44"/>
        <v>2005523</v>
      </c>
      <c r="J74" s="300">
        <f t="shared" si="44"/>
        <v>2762473</v>
      </c>
      <c r="K74" s="310">
        <f>(J74-I74)/I74</f>
        <v>0.37743271954497654</v>
      </c>
      <c r="L74" s="493">
        <f t="shared" ref="L74:S74" si="46">SUM(L47:L72)</f>
        <v>1713955</v>
      </c>
      <c r="M74" s="493">
        <f t="shared" si="46"/>
        <v>1932969</v>
      </c>
      <c r="N74" s="493">
        <f t="shared" si="46"/>
        <v>2526174</v>
      </c>
      <c r="O74" s="493">
        <f t="shared" ref="O74:P74" si="47">SUM(O47:O72)</f>
        <v>1761542</v>
      </c>
      <c r="P74" s="493">
        <f t="shared" si="47"/>
        <v>1657555</v>
      </c>
      <c r="Q74" s="493">
        <f t="shared" ref="Q74" si="48">SUM(Q47:Q72)</f>
        <v>2040816</v>
      </c>
      <c r="R74" s="223">
        <f t="shared" si="46"/>
        <v>774931</v>
      </c>
      <c r="S74" s="223">
        <f t="shared" si="46"/>
        <v>598678</v>
      </c>
      <c r="T74" s="224">
        <f>(S74-R74)/R74</f>
        <v>-0.22744347561266745</v>
      </c>
    </row>
    <row r="75" spans="1:20" s="35" customFormat="1" ht="15" customHeight="1">
      <c r="A75" s="213"/>
      <c r="B75" s="187" t="s">
        <v>498</v>
      </c>
      <c r="C75" s="494"/>
      <c r="D75" s="494">
        <f>(D74-C74)/C74</f>
        <v>-4.0278558540142541E-2</v>
      </c>
      <c r="E75" s="494">
        <f>(E74-D74)/D74</f>
        <v>7.4526624419531992E-2</v>
      </c>
      <c r="F75" s="494">
        <f>(F74-E74)/E74</f>
        <v>-1.6201002213056903E-3</v>
      </c>
      <c r="G75" s="494">
        <f t="shared" ref="G75:H75" si="49">(G74-F74)/F74</f>
        <v>4.9796786576173108E-3</v>
      </c>
      <c r="H75" s="494">
        <f t="shared" si="49"/>
        <v>0.2942598960938404</v>
      </c>
      <c r="I75" s="225"/>
      <c r="J75" s="301"/>
      <c r="K75" s="311"/>
      <c r="L75" s="494"/>
      <c r="M75" s="494">
        <f>(M74-L74)/L74</f>
        <v>0.12778281810199218</v>
      </c>
      <c r="N75" s="494">
        <f>(N74-M74)/M74</f>
        <v>0.30688800492920476</v>
      </c>
      <c r="O75" s="494">
        <f>(O74-N74)/N74</f>
        <v>-0.30268382146281292</v>
      </c>
      <c r="P75" s="494">
        <f>(P74-O74)/O74</f>
        <v>-5.9031802818212679E-2</v>
      </c>
      <c r="Q75" s="494">
        <f>(Q74-P74)/P74</f>
        <v>0.23122068347656638</v>
      </c>
      <c r="R75" s="225"/>
      <c r="S75" s="225"/>
      <c r="T75" s="226"/>
    </row>
    <row r="76" spans="1:20" s="27" customFormat="1" ht="15" customHeight="1">
      <c r="A76" s="214"/>
      <c r="B76" s="181" t="s">
        <v>415</v>
      </c>
      <c r="C76" s="236">
        <f t="shared" ref="C76:J76" si="50">C74/C326</f>
        <v>0.16208718125331933</v>
      </c>
      <c r="D76" s="236">
        <f>D74/D326</f>
        <v>0.1461465304319961</v>
      </c>
      <c r="E76" s="236">
        <f>E74/E326</f>
        <v>0.1423963858936578</v>
      </c>
      <c r="F76" s="236">
        <f>F74/F326</f>
        <v>0.14442516081777221</v>
      </c>
      <c r="G76" s="236">
        <f t="shared" ref="G76:H76" si="51">G74/G326</f>
        <v>0.1454373996559126</v>
      </c>
      <c r="H76" s="236">
        <f t="shared" si="51"/>
        <v>0.15784583364821994</v>
      </c>
      <c r="I76" s="227">
        <f t="shared" si="50"/>
        <v>0.14817327097148611</v>
      </c>
      <c r="J76" s="302">
        <f t="shared" si="50"/>
        <v>0.16727859439797435</v>
      </c>
      <c r="K76" s="312"/>
      <c r="L76" s="236">
        <f t="shared" ref="L76:S76" si="52">L74/L326</f>
        <v>0.24643143109824892</v>
      </c>
      <c r="M76" s="236">
        <f>M74/M326</f>
        <v>0.24383158019021439</v>
      </c>
      <c r="N76" s="236">
        <f>N74/N326</f>
        <v>0.26901734286252221</v>
      </c>
      <c r="O76" s="236">
        <f>O74/O326</f>
        <v>0.19715922877939018</v>
      </c>
      <c r="P76" s="236">
        <f>P74/P326</f>
        <v>0.18885387786464453</v>
      </c>
      <c r="Q76" s="236">
        <f>Q74/Q326</f>
        <v>0.20070632178651615</v>
      </c>
      <c r="R76" s="227">
        <f t="shared" si="52"/>
        <v>0.22445061183443743</v>
      </c>
      <c r="S76" s="227">
        <f t="shared" si="52"/>
        <v>0.16468095090995966</v>
      </c>
      <c r="T76" s="228"/>
    </row>
    <row r="77" spans="1:20" s="32" customFormat="1" ht="15" customHeight="1">
      <c r="A77" s="263"/>
      <c r="B77" s="259" t="s">
        <v>499</v>
      </c>
      <c r="C77" s="229"/>
      <c r="D77" s="229"/>
      <c r="E77" s="229"/>
      <c r="F77" s="229"/>
      <c r="G77" s="229"/>
      <c r="H77" s="229"/>
      <c r="I77" s="230"/>
      <c r="J77" s="303"/>
      <c r="K77" s="313"/>
      <c r="L77" s="495">
        <f t="shared" ref="L77:S77" si="53">L74/C74</f>
        <v>0.33688738545724722</v>
      </c>
      <c r="M77" s="495">
        <f t="shared" si="53"/>
        <v>0.39588133445894053</v>
      </c>
      <c r="N77" s="495">
        <f t="shared" si="53"/>
        <v>0.48148883017137423</v>
      </c>
      <c r="O77" s="495">
        <f t="shared" si="53"/>
        <v>0.33629478231469528</v>
      </c>
      <c r="P77" s="495">
        <f t="shared" si="53"/>
        <v>0.31487472011273188</v>
      </c>
      <c r="Q77" s="495">
        <f t="shared" si="53"/>
        <v>0.299538191113496</v>
      </c>
      <c r="R77" s="233">
        <f t="shared" si="53"/>
        <v>0.38639846065091249</v>
      </c>
      <c r="S77" s="233">
        <f t="shared" si="53"/>
        <v>0.21671813624965747</v>
      </c>
      <c r="T77" s="231"/>
    </row>
    <row r="78" spans="1:20" s="29" customFormat="1" ht="15" customHeight="1">
      <c r="A78" s="214"/>
      <c r="B78" s="255"/>
      <c r="C78" s="222"/>
      <c r="D78" s="222"/>
      <c r="E78" s="222"/>
      <c r="F78" s="222"/>
      <c r="G78" s="222"/>
      <c r="H78" s="222"/>
      <c r="I78" s="212"/>
      <c r="J78" s="299"/>
      <c r="K78" s="314"/>
      <c r="L78" s="222"/>
      <c r="M78" s="222"/>
      <c r="N78" s="222"/>
      <c r="O78" s="222"/>
      <c r="P78" s="222"/>
      <c r="Q78" s="222"/>
      <c r="R78" s="212"/>
      <c r="S78" s="212"/>
      <c r="T78" s="234"/>
    </row>
    <row r="79" spans="1:20" s="29" customFormat="1" ht="15" customHeight="1">
      <c r="A79" s="214" t="s">
        <v>416</v>
      </c>
      <c r="B79" s="181"/>
      <c r="C79" s="222"/>
      <c r="D79" s="222"/>
      <c r="E79" s="222"/>
      <c r="F79" s="222"/>
      <c r="G79" s="222"/>
      <c r="H79" s="222"/>
      <c r="I79" s="212"/>
      <c r="J79" s="299"/>
      <c r="K79" s="314"/>
      <c r="L79" s="222"/>
      <c r="M79" s="222"/>
      <c r="N79" s="222"/>
      <c r="O79" s="222"/>
      <c r="P79" s="222"/>
      <c r="Q79" s="222"/>
      <c r="R79" s="212"/>
      <c r="S79" s="212"/>
      <c r="T79" s="234"/>
    </row>
    <row r="80" spans="1:20" s="29" customFormat="1" ht="15" customHeight="1">
      <c r="A80" s="214"/>
      <c r="B80" s="181"/>
      <c r="C80" s="222"/>
      <c r="D80" s="222"/>
      <c r="E80" s="222"/>
      <c r="F80" s="222"/>
      <c r="G80" s="222"/>
      <c r="H80" s="222"/>
      <c r="I80" s="212"/>
      <c r="J80" s="299"/>
      <c r="K80" s="314"/>
      <c r="L80" s="222"/>
      <c r="M80" s="222"/>
      <c r="N80" s="222"/>
      <c r="O80" s="222"/>
      <c r="P80" s="222"/>
      <c r="Q80" s="222"/>
      <c r="R80" s="212"/>
      <c r="S80" s="212"/>
      <c r="T80" s="234"/>
    </row>
    <row r="81" spans="1:20" s="29" customFormat="1" ht="15" customHeight="1">
      <c r="A81" s="371" t="s">
        <v>485</v>
      </c>
      <c r="B81" s="255" t="s">
        <v>417</v>
      </c>
      <c r="C81" s="220">
        <f>'BY-HS CODE'!C11</f>
        <v>25178</v>
      </c>
      <c r="D81" s="220">
        <f>'BY-HS CODE'!D11</f>
        <v>30101</v>
      </c>
      <c r="E81" s="220">
        <f>'BY-HS CODE'!E11</f>
        <v>23079</v>
      </c>
      <c r="F81" s="220">
        <f>'BY-HS CODE'!F11</f>
        <v>22661</v>
      </c>
      <c r="G81" s="220">
        <f>'BY-HS CODE'!G11</f>
        <v>18590</v>
      </c>
      <c r="H81" s="220">
        <f>'BY-HS CODE'!H11</f>
        <v>8779</v>
      </c>
      <c r="I81" s="182">
        <f>'BY-HS CODE'!I11</f>
        <v>3422</v>
      </c>
      <c r="J81" s="298">
        <f>'BY-HS CODE'!J11</f>
        <v>4191</v>
      </c>
      <c r="K81" s="308">
        <f t="shared" ref="K81:K112" si="54">IF(I81&gt;0,(J81-I81)/I81,"n/a ")</f>
        <v>0.22472238457042665</v>
      </c>
      <c r="L81" s="220">
        <f>'BY-HS CODE'!L11</f>
        <v>18056</v>
      </c>
      <c r="M81" s="220">
        <f>'BY-HS CODE'!M11</f>
        <v>23507</v>
      </c>
      <c r="N81" s="220">
        <f>'BY-HS CODE'!N11</f>
        <v>17328</v>
      </c>
      <c r="O81" s="220">
        <f>'BY-HS CODE'!O11</f>
        <v>18285</v>
      </c>
      <c r="P81" s="220">
        <f>'BY-HS CODE'!P11</f>
        <v>13886</v>
      </c>
      <c r="Q81" s="220">
        <f>'BY-HS CODE'!Q11</f>
        <v>3963</v>
      </c>
      <c r="R81" s="182">
        <f>'BY-HS CODE'!R11</f>
        <v>2007</v>
      </c>
      <c r="S81" s="182">
        <f>'BY-HS CODE'!S11</f>
        <v>1733</v>
      </c>
      <c r="T81" s="221">
        <f t="shared" ref="T81:T145" si="55">IF(R81&gt;0,(S81-R81)/R81,"n/a ")</f>
        <v>-0.13652217239661185</v>
      </c>
    </row>
    <row r="82" spans="1:20" s="29" customFormat="1" ht="15" customHeight="1">
      <c r="A82" s="371" t="s">
        <v>487</v>
      </c>
      <c r="B82" s="255" t="s">
        <v>488</v>
      </c>
      <c r="C82" s="220">
        <f>'BY-HS CODE'!C12</f>
        <v>903</v>
      </c>
      <c r="D82" s="220">
        <f>'BY-HS CODE'!D12</f>
        <v>988</v>
      </c>
      <c r="E82" s="220">
        <f>'BY-HS CODE'!E12</f>
        <v>960</v>
      </c>
      <c r="F82" s="220">
        <f>'BY-HS CODE'!F12</f>
        <v>851</v>
      </c>
      <c r="G82" s="220">
        <f>'BY-HS CODE'!G12</f>
        <v>432</v>
      </c>
      <c r="H82" s="220">
        <f>'BY-HS CODE'!H12</f>
        <v>475</v>
      </c>
      <c r="I82" s="182">
        <f>'BY-HS CODE'!I12</f>
        <v>0</v>
      </c>
      <c r="J82" s="298">
        <f>'BY-HS CODE'!J12</f>
        <v>0</v>
      </c>
      <c r="K82" s="308" t="str">
        <f t="shared" si="54"/>
        <v xml:space="preserve">n/a </v>
      </c>
      <c r="L82" s="220">
        <f>'BY-HS CODE'!L12</f>
        <v>0</v>
      </c>
      <c r="M82" s="220">
        <f>'BY-HS CODE'!M12</f>
        <v>481</v>
      </c>
      <c r="N82" s="220">
        <f>'BY-HS CODE'!N12</f>
        <v>241</v>
      </c>
      <c r="O82" s="220">
        <f>'BY-HS CODE'!O12</f>
        <v>0</v>
      </c>
      <c r="P82" s="220">
        <f>'BY-HS CODE'!P12</f>
        <v>432</v>
      </c>
      <c r="Q82" s="220">
        <f>'BY-HS CODE'!Q12</f>
        <v>475</v>
      </c>
      <c r="R82" s="182">
        <f>'BY-HS CODE'!R12</f>
        <v>0</v>
      </c>
      <c r="S82" s="182">
        <f>'BY-HS CODE'!S12</f>
        <v>0</v>
      </c>
      <c r="T82" s="221" t="str">
        <f t="shared" si="55"/>
        <v xml:space="preserve">n/a </v>
      </c>
    </row>
    <row r="83" spans="1:20" s="29" customFormat="1" ht="15" customHeight="1">
      <c r="A83" s="371" t="s">
        <v>489</v>
      </c>
      <c r="B83" s="255" t="s">
        <v>490</v>
      </c>
      <c r="C83" s="220">
        <f>'BY-HS CODE'!C13</f>
        <v>5622</v>
      </c>
      <c r="D83" s="220">
        <f>'BY-HS CODE'!D13</f>
        <v>8215</v>
      </c>
      <c r="E83" s="220">
        <f>'BY-HS CODE'!E13</f>
        <v>4091</v>
      </c>
      <c r="F83" s="220">
        <f>'BY-HS CODE'!F13</f>
        <v>2050</v>
      </c>
      <c r="G83" s="220">
        <f>'BY-HS CODE'!G13</f>
        <v>1707</v>
      </c>
      <c r="H83" s="220">
        <f>'BY-HS CODE'!H13</f>
        <v>3462</v>
      </c>
      <c r="I83" s="182">
        <f>'BY-HS CODE'!I13</f>
        <v>151</v>
      </c>
      <c r="J83" s="298">
        <f>'BY-HS CODE'!J13</f>
        <v>562</v>
      </c>
      <c r="K83" s="308">
        <f t="shared" si="54"/>
        <v>2.7218543046357615</v>
      </c>
      <c r="L83" s="220">
        <f>'BY-HS CODE'!L13</f>
        <v>950</v>
      </c>
      <c r="M83" s="220">
        <f>'BY-HS CODE'!M13</f>
        <v>485</v>
      </c>
      <c r="N83" s="220">
        <f>'BY-HS CODE'!N13</f>
        <v>367</v>
      </c>
      <c r="O83" s="220">
        <f>'BY-HS CODE'!O13</f>
        <v>435</v>
      </c>
      <c r="P83" s="220">
        <f>'BY-HS CODE'!P13</f>
        <v>83</v>
      </c>
      <c r="Q83" s="220">
        <f>'BY-HS CODE'!Q13</f>
        <v>445</v>
      </c>
      <c r="R83" s="182">
        <f>'BY-HS CODE'!R13</f>
        <v>103</v>
      </c>
      <c r="S83" s="182">
        <f>'BY-HS CODE'!S13</f>
        <v>0</v>
      </c>
      <c r="T83" s="221">
        <f t="shared" si="55"/>
        <v>-1</v>
      </c>
    </row>
    <row r="84" spans="1:20" s="29" customFormat="1" ht="15" customHeight="1">
      <c r="A84" s="371" t="s">
        <v>491</v>
      </c>
      <c r="B84" s="255" t="s">
        <v>492</v>
      </c>
      <c r="C84" s="220">
        <f>'BY-HS CODE'!C14</f>
        <v>0</v>
      </c>
      <c r="D84" s="220">
        <f>'BY-HS CODE'!D14</f>
        <v>0</v>
      </c>
      <c r="E84" s="220">
        <f>'BY-HS CODE'!E14</f>
        <v>1023</v>
      </c>
      <c r="F84" s="220">
        <f>'BY-HS CODE'!F14</f>
        <v>0</v>
      </c>
      <c r="G84" s="220">
        <f>'BY-HS CODE'!G14</f>
        <v>0</v>
      </c>
      <c r="H84" s="220">
        <f>'BY-HS CODE'!H14</f>
        <v>0</v>
      </c>
      <c r="I84" s="182">
        <f>'BY-HS CODE'!I14</f>
        <v>0</v>
      </c>
      <c r="J84" s="298">
        <f>'BY-HS CODE'!J14</f>
        <v>0</v>
      </c>
      <c r="K84" s="308" t="str">
        <f t="shared" si="54"/>
        <v xml:space="preserve">n/a </v>
      </c>
      <c r="L84" s="220">
        <f>'BY-HS CODE'!L14</f>
        <v>0</v>
      </c>
      <c r="M84" s="220">
        <f>'BY-HS CODE'!M14</f>
        <v>0</v>
      </c>
      <c r="N84" s="220">
        <f>'BY-HS CODE'!N14</f>
        <v>0</v>
      </c>
      <c r="O84" s="220">
        <f>'BY-HS CODE'!O14</f>
        <v>0</v>
      </c>
      <c r="P84" s="220">
        <f>'BY-HS CODE'!P14</f>
        <v>0</v>
      </c>
      <c r="Q84" s="220">
        <f>'BY-HS CODE'!Q14</f>
        <v>0</v>
      </c>
      <c r="R84" s="182">
        <f>'BY-HS CODE'!R14</f>
        <v>0</v>
      </c>
      <c r="S84" s="182">
        <f>'BY-HS CODE'!S14</f>
        <v>0</v>
      </c>
      <c r="T84" s="221" t="str">
        <f t="shared" si="55"/>
        <v xml:space="preserve">n/a </v>
      </c>
    </row>
    <row r="85" spans="1:20" s="29" customFormat="1" ht="15" customHeight="1">
      <c r="A85" s="371" t="s">
        <v>493</v>
      </c>
      <c r="B85" s="255" t="s">
        <v>494</v>
      </c>
      <c r="C85" s="220">
        <f>'BY-HS CODE'!C15</f>
        <v>13570</v>
      </c>
      <c r="D85" s="220">
        <f>'BY-HS CODE'!D15</f>
        <v>24130</v>
      </c>
      <c r="E85" s="220">
        <f>'BY-HS CODE'!E15</f>
        <v>12409</v>
      </c>
      <c r="F85" s="220">
        <f>'BY-HS CODE'!F15</f>
        <v>11852</v>
      </c>
      <c r="G85" s="220">
        <f>'BY-HS CODE'!G15</f>
        <v>11884</v>
      </c>
      <c r="H85" s="220">
        <f>'BY-HS CODE'!H15</f>
        <v>13561</v>
      </c>
      <c r="I85" s="182">
        <f>'BY-HS CODE'!I15</f>
        <v>4583</v>
      </c>
      <c r="J85" s="298">
        <f>'BY-HS CODE'!J15</f>
        <v>3352</v>
      </c>
      <c r="K85" s="308">
        <f t="shared" si="54"/>
        <v>-0.26860135282566006</v>
      </c>
      <c r="L85" s="220">
        <f>'BY-HS CODE'!L15</f>
        <v>3961</v>
      </c>
      <c r="M85" s="220">
        <f>'BY-HS CODE'!M15</f>
        <v>9102</v>
      </c>
      <c r="N85" s="220">
        <f>'BY-HS CODE'!N15</f>
        <v>6156</v>
      </c>
      <c r="O85" s="220">
        <f>'BY-HS CODE'!O15</f>
        <v>3095</v>
      </c>
      <c r="P85" s="220">
        <f>'BY-HS CODE'!P15</f>
        <v>5675</v>
      </c>
      <c r="Q85" s="220">
        <f>'BY-HS CODE'!Q15</f>
        <v>9817</v>
      </c>
      <c r="R85" s="182">
        <f>'BY-HS CODE'!R15</f>
        <v>2670</v>
      </c>
      <c r="S85" s="182">
        <f>'BY-HS CODE'!S15</f>
        <v>3352</v>
      </c>
      <c r="T85" s="221">
        <f t="shared" si="55"/>
        <v>0.25543071161048692</v>
      </c>
    </row>
    <row r="86" spans="1:20" s="29" customFormat="1" ht="15" customHeight="1">
      <c r="A86" s="371" t="s">
        <v>495</v>
      </c>
      <c r="B86" s="255" t="s">
        <v>496</v>
      </c>
      <c r="C86" s="220">
        <f>'BY-HS CODE'!C16</f>
        <v>26672</v>
      </c>
      <c r="D86" s="220">
        <f>'BY-HS CODE'!D16</f>
        <v>26834</v>
      </c>
      <c r="E86" s="220">
        <f>'BY-HS CODE'!E16</f>
        <v>32080</v>
      </c>
      <c r="F86" s="220">
        <f>'BY-HS CODE'!F16</f>
        <v>31506</v>
      </c>
      <c r="G86" s="220">
        <f>'BY-HS CODE'!G16</f>
        <v>36924</v>
      </c>
      <c r="H86" s="220">
        <f>'BY-HS CODE'!H16</f>
        <v>41195</v>
      </c>
      <c r="I86" s="182">
        <f>'BY-HS CODE'!I16</f>
        <v>12584</v>
      </c>
      <c r="J86" s="298">
        <f>'BY-HS CODE'!J16</f>
        <v>12126</v>
      </c>
      <c r="K86" s="308">
        <f t="shared" si="54"/>
        <v>-3.6395422759059125E-2</v>
      </c>
      <c r="L86" s="220">
        <f>'BY-HS CODE'!L16</f>
        <v>4017</v>
      </c>
      <c r="M86" s="220">
        <f>'BY-HS CODE'!M16</f>
        <v>3670</v>
      </c>
      <c r="N86" s="220">
        <f>'BY-HS CODE'!N16</f>
        <v>5574</v>
      </c>
      <c r="O86" s="220">
        <f>'BY-HS CODE'!O16</f>
        <v>5251</v>
      </c>
      <c r="P86" s="220">
        <f>'BY-HS CODE'!P16</f>
        <v>6242</v>
      </c>
      <c r="Q86" s="220">
        <f>'BY-HS CODE'!Q16</f>
        <v>7999</v>
      </c>
      <c r="R86" s="182">
        <f>'BY-HS CODE'!R16</f>
        <v>2260</v>
      </c>
      <c r="S86" s="182">
        <f>'BY-HS CODE'!S16</f>
        <v>3198</v>
      </c>
      <c r="T86" s="221">
        <f t="shared" si="55"/>
        <v>0.41504424778761062</v>
      </c>
    </row>
    <row r="87" spans="1:20" s="29" customFormat="1" ht="15" customHeight="1">
      <c r="A87" s="371" t="s">
        <v>518</v>
      </c>
      <c r="B87" s="255" t="s">
        <v>519</v>
      </c>
      <c r="C87" s="220">
        <f>'BY-HS CODE'!C32</f>
        <v>13301</v>
      </c>
      <c r="D87" s="220">
        <f>'BY-HS CODE'!D32</f>
        <v>18754</v>
      </c>
      <c r="E87" s="220">
        <f>'BY-HS CODE'!E32</f>
        <v>21022</v>
      </c>
      <c r="F87" s="220">
        <f>'BY-HS CODE'!F32</f>
        <v>22187</v>
      </c>
      <c r="G87" s="220">
        <f>'BY-HS CODE'!G32</f>
        <v>17483</v>
      </c>
      <c r="H87" s="220">
        <f>'BY-HS CODE'!H32</f>
        <v>21424</v>
      </c>
      <c r="I87" s="182">
        <f>'BY-HS CODE'!I32</f>
        <v>10283</v>
      </c>
      <c r="J87" s="298">
        <f>'BY-HS CODE'!J32</f>
        <v>10242</v>
      </c>
      <c r="K87" s="308">
        <f t="shared" si="54"/>
        <v>-3.9871632791986774E-3</v>
      </c>
      <c r="L87" s="220">
        <f>'BY-HS CODE'!L32</f>
        <v>3086</v>
      </c>
      <c r="M87" s="220">
        <f>'BY-HS CODE'!M32</f>
        <v>6551</v>
      </c>
      <c r="N87" s="220">
        <f>'BY-HS CODE'!N32</f>
        <v>14055</v>
      </c>
      <c r="O87" s="220">
        <f>'BY-HS CODE'!O32</f>
        <v>16968</v>
      </c>
      <c r="P87" s="220">
        <f>'BY-HS CODE'!P32</f>
        <v>14271</v>
      </c>
      <c r="Q87" s="220">
        <f>'BY-HS CODE'!Q32</f>
        <v>14000</v>
      </c>
      <c r="R87" s="182">
        <f>'BY-HS CODE'!R32</f>
        <v>7065</v>
      </c>
      <c r="S87" s="182">
        <f>'BY-HS CODE'!S32</f>
        <v>2742</v>
      </c>
      <c r="T87" s="221">
        <f t="shared" si="55"/>
        <v>-0.61188959660297237</v>
      </c>
    </row>
    <row r="88" spans="1:20" s="29" customFormat="1" ht="15" customHeight="1">
      <c r="A88" s="371" t="s">
        <v>554</v>
      </c>
      <c r="B88" s="255" t="s">
        <v>418</v>
      </c>
      <c r="C88" s="220">
        <f>'BY-HS CODE'!C53</f>
        <v>52136</v>
      </c>
      <c r="D88" s="220">
        <f>'BY-HS CODE'!D53</f>
        <v>67618</v>
      </c>
      <c r="E88" s="220">
        <f>'BY-HS CODE'!E53</f>
        <v>89858</v>
      </c>
      <c r="F88" s="220">
        <f>'BY-HS CODE'!F53</f>
        <v>95260</v>
      </c>
      <c r="G88" s="220">
        <f>'BY-HS CODE'!G53</f>
        <v>98515</v>
      </c>
      <c r="H88" s="220">
        <f>'BY-HS CODE'!H53</f>
        <v>124640</v>
      </c>
      <c r="I88" s="182">
        <f>'BY-HS CODE'!I53</f>
        <v>36457</v>
      </c>
      <c r="J88" s="298">
        <f>'BY-HS CODE'!J53</f>
        <v>55764</v>
      </c>
      <c r="K88" s="308">
        <f t="shared" si="54"/>
        <v>0.52958279617083137</v>
      </c>
      <c r="L88" s="220">
        <f>'BY-HS CODE'!L53</f>
        <v>27</v>
      </c>
      <c r="M88" s="220">
        <f>'BY-HS CODE'!M53</f>
        <v>659</v>
      </c>
      <c r="N88" s="220">
        <f>'BY-HS CODE'!N53</f>
        <v>1320</v>
      </c>
      <c r="O88" s="220">
        <f>'BY-HS CODE'!O53</f>
        <v>799</v>
      </c>
      <c r="P88" s="220">
        <f>'BY-HS CODE'!P53</f>
        <v>452</v>
      </c>
      <c r="Q88" s="220">
        <f>'BY-HS CODE'!Q53</f>
        <v>348</v>
      </c>
      <c r="R88" s="182">
        <f>'BY-HS CODE'!R53</f>
        <v>171</v>
      </c>
      <c r="S88" s="182">
        <f>'BY-HS CODE'!S53</f>
        <v>386</v>
      </c>
      <c r="T88" s="221">
        <f t="shared" si="55"/>
        <v>1.2573099415204678</v>
      </c>
    </row>
    <row r="89" spans="1:20" s="29" customFormat="1" ht="15" customHeight="1">
      <c r="A89" s="371" t="s">
        <v>556</v>
      </c>
      <c r="B89" s="255" t="s">
        <v>419</v>
      </c>
      <c r="C89" s="220">
        <f>'BY-HS CODE'!C54</f>
        <v>53205</v>
      </c>
      <c r="D89" s="220">
        <f>'BY-HS CODE'!D54</f>
        <v>69054</v>
      </c>
      <c r="E89" s="220">
        <f>'BY-HS CODE'!E54</f>
        <v>69711</v>
      </c>
      <c r="F89" s="220">
        <f>'BY-HS CODE'!F54</f>
        <v>75554</v>
      </c>
      <c r="G89" s="220">
        <f>'BY-HS CODE'!G54</f>
        <v>70310</v>
      </c>
      <c r="H89" s="220">
        <f>'BY-HS CODE'!H54</f>
        <v>61387</v>
      </c>
      <c r="I89" s="182">
        <f>'BY-HS CODE'!I54</f>
        <v>21205</v>
      </c>
      <c r="J89" s="298">
        <f>'BY-HS CODE'!J54</f>
        <v>30495</v>
      </c>
      <c r="K89" s="308">
        <f t="shared" si="54"/>
        <v>0.43810422070266447</v>
      </c>
      <c r="L89" s="220">
        <f>'BY-HS CODE'!L54</f>
        <v>12687</v>
      </c>
      <c r="M89" s="220">
        <f>'BY-HS CODE'!M54</f>
        <v>17351</v>
      </c>
      <c r="N89" s="220">
        <f>'BY-HS CODE'!N54</f>
        <v>16088</v>
      </c>
      <c r="O89" s="220">
        <f>'BY-HS CODE'!O54</f>
        <v>19390</v>
      </c>
      <c r="P89" s="220">
        <f>'BY-HS CODE'!P54</f>
        <v>13700</v>
      </c>
      <c r="Q89" s="220">
        <f>'BY-HS CODE'!Q54</f>
        <v>14197</v>
      </c>
      <c r="R89" s="182">
        <f>'BY-HS CODE'!R54</f>
        <v>4921</v>
      </c>
      <c r="S89" s="182">
        <f>'BY-HS CODE'!S54</f>
        <v>7950</v>
      </c>
      <c r="T89" s="221">
        <f t="shared" si="55"/>
        <v>0.61552529973582604</v>
      </c>
    </row>
    <row r="90" spans="1:20" s="29" customFormat="1" ht="15" customHeight="1">
      <c r="A90" s="371" t="s">
        <v>560</v>
      </c>
      <c r="B90" s="255" t="s">
        <v>561</v>
      </c>
      <c r="C90" s="220">
        <f>'BY-HS CODE'!C56</f>
        <v>101561</v>
      </c>
      <c r="D90" s="220">
        <f>'BY-HS CODE'!D56</f>
        <v>127017</v>
      </c>
      <c r="E90" s="220">
        <f>'BY-HS CODE'!E56</f>
        <v>128593</v>
      </c>
      <c r="F90" s="220">
        <f>'BY-HS CODE'!F56</f>
        <v>143245</v>
      </c>
      <c r="G90" s="220">
        <f>'BY-HS CODE'!G56</f>
        <v>169924</v>
      </c>
      <c r="H90" s="220">
        <f>'BY-HS CODE'!H56</f>
        <v>200416</v>
      </c>
      <c r="I90" s="182">
        <f>'BY-HS CODE'!I56</f>
        <v>56398</v>
      </c>
      <c r="J90" s="298">
        <f>'BY-HS CODE'!J56</f>
        <v>73981</v>
      </c>
      <c r="K90" s="308">
        <f t="shared" si="54"/>
        <v>0.31176637469413809</v>
      </c>
      <c r="L90" s="220">
        <f>'BY-HS CODE'!L56</f>
        <v>9583</v>
      </c>
      <c r="M90" s="220">
        <f>'BY-HS CODE'!M56</f>
        <v>11447</v>
      </c>
      <c r="N90" s="220">
        <f>'BY-HS CODE'!N56</f>
        <v>12029</v>
      </c>
      <c r="O90" s="220">
        <f>'BY-HS CODE'!O56</f>
        <v>14306</v>
      </c>
      <c r="P90" s="220">
        <f>'BY-HS CODE'!P56</f>
        <v>12081</v>
      </c>
      <c r="Q90" s="220">
        <f>'BY-HS CODE'!Q56</f>
        <v>16574</v>
      </c>
      <c r="R90" s="182">
        <f>'BY-HS CODE'!R56</f>
        <v>4328</v>
      </c>
      <c r="S90" s="182">
        <f>'BY-HS CODE'!S56</f>
        <v>4899</v>
      </c>
      <c r="T90" s="221">
        <f t="shared" si="55"/>
        <v>0.13193160813308688</v>
      </c>
    </row>
    <row r="91" spans="1:20" s="29" customFormat="1" ht="15" customHeight="1">
      <c r="A91" s="371" t="s">
        <v>577</v>
      </c>
      <c r="B91" s="255" t="s">
        <v>420</v>
      </c>
      <c r="C91" s="220">
        <f>'BY-HS CODE'!C72</f>
        <v>1639</v>
      </c>
      <c r="D91" s="220">
        <f>'BY-HS CODE'!D72</f>
        <v>1928</v>
      </c>
      <c r="E91" s="220">
        <f>'BY-HS CODE'!E72</f>
        <v>1843</v>
      </c>
      <c r="F91" s="220">
        <f>'BY-HS CODE'!F72</f>
        <v>1828</v>
      </c>
      <c r="G91" s="220">
        <f>'BY-HS CODE'!G72</f>
        <v>1380</v>
      </c>
      <c r="H91" s="220">
        <f>'BY-HS CODE'!H72</f>
        <v>1591</v>
      </c>
      <c r="I91" s="182">
        <f>'BY-HS CODE'!I72</f>
        <v>230</v>
      </c>
      <c r="J91" s="298">
        <f>'BY-HS CODE'!J72</f>
        <v>526</v>
      </c>
      <c r="K91" s="308">
        <f t="shared" si="54"/>
        <v>1.2869565217391303</v>
      </c>
      <c r="L91" s="220">
        <f>'BY-HS CODE'!L72</f>
        <v>0</v>
      </c>
      <c r="M91" s="220">
        <f>'BY-HS CODE'!M72</f>
        <v>0</v>
      </c>
      <c r="N91" s="220">
        <f>'BY-HS CODE'!N72</f>
        <v>0</v>
      </c>
      <c r="O91" s="220">
        <f>'BY-HS CODE'!O72</f>
        <v>0</v>
      </c>
      <c r="P91" s="220">
        <f>'BY-HS CODE'!P72</f>
        <v>0</v>
      </c>
      <c r="Q91" s="220">
        <f>'BY-HS CODE'!Q72</f>
        <v>0</v>
      </c>
      <c r="R91" s="182">
        <f>'BY-HS CODE'!R72</f>
        <v>0</v>
      </c>
      <c r="S91" s="182">
        <f>'BY-HS CODE'!S72</f>
        <v>0</v>
      </c>
      <c r="T91" s="221" t="str">
        <f t="shared" si="55"/>
        <v xml:space="preserve">n/a </v>
      </c>
    </row>
    <row r="92" spans="1:20" s="29" customFormat="1" ht="15" customHeight="1">
      <c r="A92" s="371" t="s">
        <v>579</v>
      </c>
      <c r="B92" s="255" t="s">
        <v>580</v>
      </c>
      <c r="C92" s="220">
        <f>'BY-HS CODE'!C73</f>
        <v>0</v>
      </c>
      <c r="D92" s="220">
        <f>'BY-HS CODE'!D73</f>
        <v>0</v>
      </c>
      <c r="E92" s="220">
        <f>'BY-HS CODE'!E73</f>
        <v>0</v>
      </c>
      <c r="F92" s="220">
        <f>'BY-HS CODE'!F73</f>
        <v>0</v>
      </c>
      <c r="G92" s="220">
        <f>'BY-HS CODE'!G73</f>
        <v>0</v>
      </c>
      <c r="H92" s="220">
        <f>'BY-HS CODE'!H73</f>
        <v>0</v>
      </c>
      <c r="I92" s="182">
        <f>'BY-HS CODE'!I73</f>
        <v>0</v>
      </c>
      <c r="J92" s="298">
        <f>'BY-HS CODE'!J73</f>
        <v>0</v>
      </c>
      <c r="K92" s="308" t="str">
        <f t="shared" si="54"/>
        <v xml:space="preserve">n/a </v>
      </c>
      <c r="L92" s="220">
        <f>'BY-HS CODE'!L73</f>
        <v>0</v>
      </c>
      <c r="M92" s="220">
        <f>'BY-HS CODE'!M73</f>
        <v>0</v>
      </c>
      <c r="N92" s="220">
        <f>'BY-HS CODE'!N73</f>
        <v>0</v>
      </c>
      <c r="O92" s="220">
        <f>'BY-HS CODE'!O73</f>
        <v>0</v>
      </c>
      <c r="P92" s="220">
        <f>'BY-HS CODE'!P73</f>
        <v>0</v>
      </c>
      <c r="Q92" s="220">
        <f>'BY-HS CODE'!Q73</f>
        <v>0</v>
      </c>
      <c r="R92" s="182">
        <f>'BY-HS CODE'!R73</f>
        <v>0</v>
      </c>
      <c r="S92" s="182">
        <f>'BY-HS CODE'!S73</f>
        <v>0</v>
      </c>
      <c r="T92" s="221" t="str">
        <f t="shared" si="55"/>
        <v xml:space="preserve">n/a </v>
      </c>
    </row>
    <row r="93" spans="1:20" s="29" customFormat="1" ht="15" customHeight="1">
      <c r="A93" s="371" t="s">
        <v>583</v>
      </c>
      <c r="B93" s="255" t="s">
        <v>421</v>
      </c>
      <c r="C93" s="220">
        <f>'BY-HS CODE'!C75</f>
        <v>38677</v>
      </c>
      <c r="D93" s="220">
        <f>'BY-HS CODE'!D75</f>
        <v>36734</v>
      </c>
      <c r="E93" s="220">
        <f>'BY-HS CODE'!E75</f>
        <v>43534</v>
      </c>
      <c r="F93" s="220">
        <f>'BY-HS CODE'!F75</f>
        <v>37689</v>
      </c>
      <c r="G93" s="220">
        <f>'BY-HS CODE'!G75</f>
        <v>40878</v>
      </c>
      <c r="H93" s="220">
        <f>'BY-HS CODE'!H75</f>
        <v>36601</v>
      </c>
      <c r="I93" s="182">
        <f>'BY-HS CODE'!I75</f>
        <v>10563</v>
      </c>
      <c r="J93" s="298">
        <f>'BY-HS CODE'!J75</f>
        <v>11514</v>
      </c>
      <c r="K93" s="308">
        <f t="shared" si="54"/>
        <v>9.0031241124680486E-2</v>
      </c>
      <c r="L93" s="220">
        <f>'BY-HS CODE'!L75</f>
        <v>0</v>
      </c>
      <c r="M93" s="220">
        <f>'BY-HS CODE'!M75</f>
        <v>51</v>
      </c>
      <c r="N93" s="220">
        <f>'BY-HS CODE'!N75</f>
        <v>0</v>
      </c>
      <c r="O93" s="220">
        <f>'BY-HS CODE'!O75</f>
        <v>0</v>
      </c>
      <c r="P93" s="220">
        <f>'BY-HS CODE'!P75</f>
        <v>8</v>
      </c>
      <c r="Q93" s="220">
        <f>'BY-HS CODE'!Q75</f>
        <v>11</v>
      </c>
      <c r="R93" s="182">
        <f>'BY-HS CODE'!R75</f>
        <v>0</v>
      </c>
      <c r="S93" s="182">
        <f>'BY-HS CODE'!S75</f>
        <v>0</v>
      </c>
      <c r="T93" s="221" t="str">
        <f t="shared" si="55"/>
        <v xml:space="preserve">n/a </v>
      </c>
    </row>
    <row r="94" spans="1:20" s="29" customFormat="1" ht="15" customHeight="1">
      <c r="A94" s="371" t="s">
        <v>585</v>
      </c>
      <c r="B94" s="255" t="s">
        <v>586</v>
      </c>
      <c r="C94" s="220">
        <f>'BY-HS CODE'!C76</f>
        <v>645</v>
      </c>
      <c r="D94" s="220">
        <f>'BY-HS CODE'!D76</f>
        <v>687</v>
      </c>
      <c r="E94" s="220">
        <f>'BY-HS CODE'!E76</f>
        <v>669</v>
      </c>
      <c r="F94" s="220">
        <f>'BY-HS CODE'!F76</f>
        <v>755</v>
      </c>
      <c r="G94" s="220">
        <f>'BY-HS CODE'!G76</f>
        <v>1301</v>
      </c>
      <c r="H94" s="220">
        <f>'BY-HS CODE'!H76</f>
        <v>2722</v>
      </c>
      <c r="I94" s="182">
        <f>'BY-HS CODE'!I76</f>
        <v>657</v>
      </c>
      <c r="J94" s="298">
        <f>'BY-HS CODE'!J76</f>
        <v>915</v>
      </c>
      <c r="K94" s="308">
        <f t="shared" si="54"/>
        <v>0.39269406392694062</v>
      </c>
      <c r="L94" s="220">
        <f>'BY-HS CODE'!L76</f>
        <v>13</v>
      </c>
      <c r="M94" s="220">
        <f>'BY-HS CODE'!M76</f>
        <v>2</v>
      </c>
      <c r="N94" s="220">
        <f>'BY-HS CODE'!N76</f>
        <v>0</v>
      </c>
      <c r="O94" s="220">
        <f>'BY-HS CODE'!O76</f>
        <v>0</v>
      </c>
      <c r="P94" s="220">
        <f>'BY-HS CODE'!P76</f>
        <v>0</v>
      </c>
      <c r="Q94" s="220">
        <f>'BY-HS CODE'!Q76</f>
        <v>1</v>
      </c>
      <c r="R94" s="182">
        <f>'BY-HS CODE'!R76</f>
        <v>1</v>
      </c>
      <c r="S94" s="182">
        <f>'BY-HS CODE'!S76</f>
        <v>5</v>
      </c>
      <c r="T94" s="221">
        <f t="shared" si="55"/>
        <v>4</v>
      </c>
    </row>
    <row r="95" spans="1:20" s="29" customFormat="1" ht="15" customHeight="1">
      <c r="A95" s="371" t="s">
        <v>587</v>
      </c>
      <c r="B95" s="255" t="s">
        <v>422</v>
      </c>
      <c r="C95" s="220">
        <f>'BY-HS CODE'!C77</f>
        <v>50375</v>
      </c>
      <c r="D95" s="220">
        <f>'BY-HS CODE'!D77</f>
        <v>43452</v>
      </c>
      <c r="E95" s="220">
        <f>'BY-HS CODE'!E77</f>
        <v>52632</v>
      </c>
      <c r="F95" s="220">
        <f>'BY-HS CODE'!F77</f>
        <v>47071</v>
      </c>
      <c r="G95" s="220">
        <f>'BY-HS CODE'!G77</f>
        <v>48190</v>
      </c>
      <c r="H95" s="220">
        <f>'BY-HS CODE'!H77</f>
        <v>52433</v>
      </c>
      <c r="I95" s="182">
        <f>'BY-HS CODE'!I77</f>
        <v>16095</v>
      </c>
      <c r="J95" s="298">
        <f>'BY-HS CODE'!J77</f>
        <v>18913</v>
      </c>
      <c r="K95" s="308">
        <f t="shared" si="54"/>
        <v>0.17508543025784404</v>
      </c>
      <c r="L95" s="220">
        <f>'BY-HS CODE'!L77</f>
        <v>0</v>
      </c>
      <c r="M95" s="220">
        <f>'BY-HS CODE'!M77</f>
        <v>68</v>
      </c>
      <c r="N95" s="220">
        <f>'BY-HS CODE'!N77</f>
        <v>0</v>
      </c>
      <c r="O95" s="220">
        <f>'BY-HS CODE'!O77</f>
        <v>0</v>
      </c>
      <c r="P95" s="220">
        <f>'BY-HS CODE'!P77</f>
        <v>0</v>
      </c>
      <c r="Q95" s="220">
        <f>'BY-HS CODE'!Q77</f>
        <v>1</v>
      </c>
      <c r="R95" s="182">
        <f>'BY-HS CODE'!R77</f>
        <v>0</v>
      </c>
      <c r="S95" s="182">
        <f>'BY-HS CODE'!S77</f>
        <v>0</v>
      </c>
      <c r="T95" s="221" t="str">
        <f t="shared" si="55"/>
        <v xml:space="preserve">n/a </v>
      </c>
    </row>
    <row r="96" spans="1:20" s="29" customFormat="1" ht="15" customHeight="1">
      <c r="A96" s="371" t="s">
        <v>589</v>
      </c>
      <c r="B96" s="255" t="s">
        <v>423</v>
      </c>
      <c r="C96" s="220">
        <f>'BY-HS CODE'!C78</f>
        <v>26004</v>
      </c>
      <c r="D96" s="220">
        <f>'BY-HS CODE'!D78</f>
        <v>33073</v>
      </c>
      <c r="E96" s="220">
        <f>'BY-HS CODE'!E78</f>
        <v>45396</v>
      </c>
      <c r="F96" s="220">
        <f>'BY-HS CODE'!F78</f>
        <v>45050</v>
      </c>
      <c r="G96" s="220">
        <f>'BY-HS CODE'!G78</f>
        <v>51902</v>
      </c>
      <c r="H96" s="220">
        <f>'BY-HS CODE'!H78</f>
        <v>45163</v>
      </c>
      <c r="I96" s="182">
        <f>'BY-HS CODE'!I78</f>
        <v>17207</v>
      </c>
      <c r="J96" s="298">
        <f>'BY-HS CODE'!J78</f>
        <v>17454</v>
      </c>
      <c r="K96" s="308">
        <f t="shared" si="54"/>
        <v>1.4354623118498286E-2</v>
      </c>
      <c r="L96" s="220">
        <f>'BY-HS CODE'!L78</f>
        <v>21</v>
      </c>
      <c r="M96" s="220">
        <f>'BY-HS CODE'!M78</f>
        <v>1</v>
      </c>
      <c r="N96" s="220">
        <f>'BY-HS CODE'!N78</f>
        <v>7</v>
      </c>
      <c r="O96" s="220">
        <f>'BY-HS CODE'!O78</f>
        <v>22</v>
      </c>
      <c r="P96" s="220">
        <f>'BY-HS CODE'!P78</f>
        <v>25</v>
      </c>
      <c r="Q96" s="220">
        <f>'BY-HS CODE'!Q78</f>
        <v>14</v>
      </c>
      <c r="R96" s="182">
        <f>'BY-HS CODE'!R78</f>
        <v>7</v>
      </c>
      <c r="S96" s="182">
        <f>'BY-HS CODE'!S78</f>
        <v>2</v>
      </c>
      <c r="T96" s="221">
        <f t="shared" si="55"/>
        <v>-0.7142857142857143</v>
      </c>
    </row>
    <row r="97" spans="1:20" s="29" customFormat="1" ht="15" customHeight="1">
      <c r="A97" s="371" t="s">
        <v>591</v>
      </c>
      <c r="B97" s="255" t="s">
        <v>424</v>
      </c>
      <c r="C97" s="220">
        <f>'BY-HS CODE'!C79</f>
        <v>17763</v>
      </c>
      <c r="D97" s="220">
        <f>'BY-HS CODE'!D79</f>
        <v>16478</v>
      </c>
      <c r="E97" s="220">
        <f>'BY-HS CODE'!E79</f>
        <v>17335</v>
      </c>
      <c r="F97" s="220">
        <f>'BY-HS CODE'!F79</f>
        <v>18824</v>
      </c>
      <c r="G97" s="220">
        <f>'BY-HS CODE'!G79</f>
        <v>19902</v>
      </c>
      <c r="H97" s="220">
        <f>'BY-HS CODE'!H79</f>
        <v>20608</v>
      </c>
      <c r="I97" s="182">
        <f>'BY-HS CODE'!I79</f>
        <v>6449</v>
      </c>
      <c r="J97" s="298">
        <f>'BY-HS CODE'!J79</f>
        <v>6950</v>
      </c>
      <c r="K97" s="308">
        <f t="shared" si="54"/>
        <v>7.7686463017522092E-2</v>
      </c>
      <c r="L97" s="220">
        <f>'BY-HS CODE'!L79</f>
        <v>5732</v>
      </c>
      <c r="M97" s="220">
        <f>'BY-HS CODE'!M79</f>
        <v>7223</v>
      </c>
      <c r="N97" s="220">
        <f>'BY-HS CODE'!N79</f>
        <v>6442</v>
      </c>
      <c r="O97" s="220">
        <f>'BY-HS CODE'!O79</f>
        <v>7362</v>
      </c>
      <c r="P97" s="220">
        <f>'BY-HS CODE'!P79</f>
        <v>7345</v>
      </c>
      <c r="Q97" s="220">
        <f>'BY-HS CODE'!Q79</f>
        <v>7589</v>
      </c>
      <c r="R97" s="182">
        <f>'BY-HS CODE'!R79</f>
        <v>2245</v>
      </c>
      <c r="S97" s="182">
        <f>'BY-HS CODE'!S79</f>
        <v>1551</v>
      </c>
      <c r="T97" s="221">
        <f t="shared" si="55"/>
        <v>-0.3091314031180401</v>
      </c>
    </row>
    <row r="98" spans="1:20" s="29" customFormat="1" ht="15" customHeight="1">
      <c r="A98" s="371" t="s">
        <v>594</v>
      </c>
      <c r="B98" s="255" t="s">
        <v>425</v>
      </c>
      <c r="C98" s="220">
        <f>'BY-HS CODE'!C85</f>
        <v>6719</v>
      </c>
      <c r="D98" s="220">
        <f>'BY-HS CODE'!D85</f>
        <v>7437</v>
      </c>
      <c r="E98" s="220">
        <f>'BY-HS CODE'!E85</f>
        <v>12824</v>
      </c>
      <c r="F98" s="220">
        <f>'BY-HS CODE'!F85</f>
        <v>12996</v>
      </c>
      <c r="G98" s="220">
        <f>'BY-HS CODE'!G85</f>
        <v>12626</v>
      </c>
      <c r="H98" s="220">
        <f>'BY-HS CODE'!H85</f>
        <v>13802</v>
      </c>
      <c r="I98" s="182">
        <f>'BY-HS CODE'!I85</f>
        <v>3875</v>
      </c>
      <c r="J98" s="298">
        <f>'BY-HS CODE'!J85</f>
        <v>3228</v>
      </c>
      <c r="K98" s="308">
        <f t="shared" si="54"/>
        <v>-0.16696774193548386</v>
      </c>
      <c r="L98" s="220">
        <f>'BY-HS CODE'!L85</f>
        <v>336</v>
      </c>
      <c r="M98" s="220">
        <f>'BY-HS CODE'!M85</f>
        <v>132</v>
      </c>
      <c r="N98" s="220">
        <f>'BY-HS CODE'!N85</f>
        <v>12</v>
      </c>
      <c r="O98" s="220">
        <f>'BY-HS CODE'!O85</f>
        <v>3</v>
      </c>
      <c r="P98" s="220">
        <f>'BY-HS CODE'!P85</f>
        <v>12</v>
      </c>
      <c r="Q98" s="220">
        <f>'BY-HS CODE'!Q85</f>
        <v>87</v>
      </c>
      <c r="R98" s="182">
        <f>'BY-HS CODE'!R85</f>
        <v>51</v>
      </c>
      <c r="S98" s="182">
        <f>'BY-HS CODE'!S85</f>
        <v>11</v>
      </c>
      <c r="T98" s="221">
        <f t="shared" si="55"/>
        <v>-0.78431372549019607</v>
      </c>
    </row>
    <row r="99" spans="1:20" s="29" customFormat="1" ht="15" customHeight="1">
      <c r="A99" s="371" t="s">
        <v>596</v>
      </c>
      <c r="B99" s="255" t="s">
        <v>597</v>
      </c>
      <c r="C99" s="220">
        <f>'BY-HS CODE'!C86</f>
        <v>68160</v>
      </c>
      <c r="D99" s="220">
        <f>'BY-HS CODE'!D86</f>
        <v>64672</v>
      </c>
      <c r="E99" s="220">
        <f>'BY-HS CODE'!E86</f>
        <v>68600</v>
      </c>
      <c r="F99" s="220">
        <f>'BY-HS CODE'!F86</f>
        <v>69964</v>
      </c>
      <c r="G99" s="220">
        <f>'BY-HS CODE'!G86</f>
        <v>69065</v>
      </c>
      <c r="H99" s="220">
        <f>'BY-HS CODE'!H86</f>
        <v>81992</v>
      </c>
      <c r="I99" s="182">
        <f>'BY-HS CODE'!I86</f>
        <v>28836</v>
      </c>
      <c r="J99" s="298">
        <f>'BY-HS CODE'!J86</f>
        <v>32084</v>
      </c>
      <c r="K99" s="308">
        <f t="shared" si="54"/>
        <v>0.11263698155083923</v>
      </c>
      <c r="L99" s="220">
        <f>'BY-HS CODE'!L86</f>
        <v>615</v>
      </c>
      <c r="M99" s="220">
        <f>'BY-HS CODE'!M86</f>
        <v>482</v>
      </c>
      <c r="N99" s="220">
        <f>'BY-HS CODE'!N86</f>
        <v>555</v>
      </c>
      <c r="O99" s="220">
        <f>'BY-HS CODE'!O86</f>
        <v>299</v>
      </c>
      <c r="P99" s="220">
        <f>'BY-HS CODE'!P86</f>
        <v>408</v>
      </c>
      <c r="Q99" s="220">
        <f>'BY-HS CODE'!Q86</f>
        <v>419</v>
      </c>
      <c r="R99" s="182">
        <f>'BY-HS CODE'!R86</f>
        <v>202</v>
      </c>
      <c r="S99" s="182">
        <f>'BY-HS CODE'!S86</f>
        <v>269</v>
      </c>
      <c r="T99" s="221">
        <f t="shared" si="55"/>
        <v>0.3316831683168317</v>
      </c>
    </row>
    <row r="100" spans="1:20" s="29" customFormat="1" ht="15" customHeight="1">
      <c r="A100" s="371" t="s">
        <v>598</v>
      </c>
      <c r="B100" s="255" t="s">
        <v>599</v>
      </c>
      <c r="C100" s="220">
        <f>'BY-HS CODE'!C87</f>
        <v>24740</v>
      </c>
      <c r="D100" s="220">
        <f>'BY-HS CODE'!D87</f>
        <v>30097</v>
      </c>
      <c r="E100" s="220">
        <f>'BY-HS CODE'!E87</f>
        <v>34772</v>
      </c>
      <c r="F100" s="220">
        <f>'BY-HS CODE'!F87</f>
        <v>36906</v>
      </c>
      <c r="G100" s="220">
        <f>'BY-HS CODE'!G87</f>
        <v>34197</v>
      </c>
      <c r="H100" s="220">
        <f>'BY-HS CODE'!H87</f>
        <v>50963</v>
      </c>
      <c r="I100" s="182">
        <f>'BY-HS CODE'!I87</f>
        <v>16578</v>
      </c>
      <c r="J100" s="298">
        <f>'BY-HS CODE'!J87</f>
        <v>27217</v>
      </c>
      <c r="K100" s="308">
        <f t="shared" si="54"/>
        <v>0.64175413198214504</v>
      </c>
      <c r="L100" s="220">
        <f>'BY-HS CODE'!L87</f>
        <v>386</v>
      </c>
      <c r="M100" s="220">
        <f>'BY-HS CODE'!M87</f>
        <v>343</v>
      </c>
      <c r="N100" s="220">
        <f>'BY-HS CODE'!N87</f>
        <v>415</v>
      </c>
      <c r="O100" s="220">
        <f>'BY-HS CODE'!O87</f>
        <v>306</v>
      </c>
      <c r="P100" s="220">
        <f>'BY-HS CODE'!P87</f>
        <v>266</v>
      </c>
      <c r="Q100" s="220">
        <f>'BY-HS CODE'!Q87</f>
        <v>412</v>
      </c>
      <c r="R100" s="182">
        <f>'BY-HS CODE'!R87</f>
        <v>245</v>
      </c>
      <c r="S100" s="182">
        <f>'BY-HS CODE'!S87</f>
        <v>382</v>
      </c>
      <c r="T100" s="221">
        <f t="shared" si="55"/>
        <v>0.5591836734693878</v>
      </c>
    </row>
    <row r="101" spans="1:20" s="29" customFormat="1" ht="15" customHeight="1">
      <c r="A101" s="371" t="s">
        <v>600</v>
      </c>
      <c r="B101" s="255" t="s">
        <v>426</v>
      </c>
      <c r="C101" s="220">
        <f>'BY-HS CODE'!C88</f>
        <v>3756</v>
      </c>
      <c r="D101" s="220">
        <f>'BY-HS CODE'!D88</f>
        <v>5590</v>
      </c>
      <c r="E101" s="220">
        <f>'BY-HS CODE'!E88</f>
        <v>6769</v>
      </c>
      <c r="F101" s="220">
        <f>'BY-HS CODE'!F88</f>
        <v>8446</v>
      </c>
      <c r="G101" s="220">
        <f>'BY-HS CODE'!G88</f>
        <v>5475</v>
      </c>
      <c r="H101" s="220">
        <f>'BY-HS CODE'!H88</f>
        <v>6840</v>
      </c>
      <c r="I101" s="182">
        <f>'BY-HS CODE'!I88</f>
        <v>2025</v>
      </c>
      <c r="J101" s="298">
        <f>'BY-HS CODE'!J88</f>
        <v>2912</v>
      </c>
      <c r="K101" s="308">
        <f t="shared" si="54"/>
        <v>0.43802469135802469</v>
      </c>
      <c r="L101" s="220">
        <f>'BY-HS CODE'!L88</f>
        <v>885</v>
      </c>
      <c r="M101" s="220">
        <f>'BY-HS CODE'!M88</f>
        <v>1332</v>
      </c>
      <c r="N101" s="220">
        <f>'BY-HS CODE'!N88</f>
        <v>1581</v>
      </c>
      <c r="O101" s="220">
        <f>'BY-HS CODE'!O88</f>
        <v>1352</v>
      </c>
      <c r="P101" s="220">
        <f>'BY-HS CODE'!P88</f>
        <v>1002</v>
      </c>
      <c r="Q101" s="220">
        <f>'BY-HS CODE'!Q88</f>
        <v>1071</v>
      </c>
      <c r="R101" s="182">
        <f>'BY-HS CODE'!R88</f>
        <v>305</v>
      </c>
      <c r="S101" s="182">
        <f>'BY-HS CODE'!S88</f>
        <v>510</v>
      </c>
      <c r="T101" s="221">
        <f t="shared" si="55"/>
        <v>0.67213114754098358</v>
      </c>
    </row>
    <row r="102" spans="1:20" s="29" customFormat="1" ht="15" customHeight="1">
      <c r="A102" s="371" t="s">
        <v>427</v>
      </c>
      <c r="B102" s="255" t="s">
        <v>538</v>
      </c>
      <c r="C102" s="220">
        <v>425785</v>
      </c>
      <c r="D102" s="220">
        <v>433933</v>
      </c>
      <c r="E102" s="220">
        <v>421151</v>
      </c>
      <c r="F102" s="220">
        <v>486564</v>
      </c>
      <c r="G102" s="220">
        <v>441825</v>
      </c>
      <c r="H102" s="220">
        <f>'KOTIS-from World'!G244</f>
        <v>542933</v>
      </c>
      <c r="I102" s="182">
        <f>'KOTIS-from World'!H244</f>
        <v>147330</v>
      </c>
      <c r="J102" s="298">
        <f>'KOTIS-from World'!I244</f>
        <v>246872</v>
      </c>
      <c r="K102" s="308">
        <f t="shared" si="54"/>
        <v>0.67563972035566411</v>
      </c>
      <c r="L102" s="120">
        <v>343</v>
      </c>
      <c r="M102" s="120">
        <f>'KOTIS-from the U.S.'!C245</f>
        <v>567</v>
      </c>
      <c r="N102" s="120">
        <f>'KOTIS-from the U.S.'!D245</f>
        <v>739</v>
      </c>
      <c r="O102" s="120">
        <f>'KOTIS-from the U.S.'!E245</f>
        <v>206</v>
      </c>
      <c r="P102" s="120">
        <f>'KOTIS-from the U.S.'!F245</f>
        <v>347</v>
      </c>
      <c r="Q102" s="120">
        <f>'KOTIS-from the U.S.'!G245</f>
        <v>362</v>
      </c>
      <c r="R102" s="182">
        <f>'KOTIS-from the U.S.'!H245</f>
        <v>190</v>
      </c>
      <c r="S102" s="182">
        <f>'KOTIS-from the U.S.'!I245</f>
        <v>80</v>
      </c>
      <c r="T102" s="221">
        <f t="shared" si="55"/>
        <v>-0.57894736842105265</v>
      </c>
    </row>
    <row r="103" spans="1:20" s="29" customFormat="1" ht="15" customHeight="1">
      <c r="A103" s="371" t="s">
        <v>428</v>
      </c>
      <c r="B103" s="255" t="s">
        <v>539</v>
      </c>
      <c r="C103" s="220">
        <v>3329</v>
      </c>
      <c r="D103" s="220">
        <v>5632</v>
      </c>
      <c r="E103" s="220">
        <v>5100</v>
      </c>
      <c r="F103" s="220">
        <v>5212</v>
      </c>
      <c r="G103" s="220">
        <v>5746</v>
      </c>
      <c r="H103" s="220">
        <f>'KOTIS-from World'!G245</f>
        <v>20716</v>
      </c>
      <c r="I103" s="182">
        <f>'KOTIS-from World'!H245</f>
        <v>4541</v>
      </c>
      <c r="J103" s="298">
        <f>'KOTIS-from World'!I245</f>
        <v>11594</v>
      </c>
      <c r="K103" s="308">
        <f t="shared" si="54"/>
        <v>1.5531821184761065</v>
      </c>
      <c r="L103" s="120">
        <v>0</v>
      </c>
      <c r="M103" s="120">
        <f>'KOTIS-from the U.S.'!C246</f>
        <v>1</v>
      </c>
      <c r="N103" s="120">
        <f>'KOTIS-from the U.S.'!D246</f>
        <v>2</v>
      </c>
      <c r="O103" s="120">
        <f>'KOTIS-from the U.S.'!E246</f>
        <v>1</v>
      </c>
      <c r="P103" s="120">
        <f>'KOTIS-from the U.S.'!F246</f>
        <v>1</v>
      </c>
      <c r="Q103" s="120">
        <f>'KOTIS-from the U.S.'!G246</f>
        <v>2</v>
      </c>
      <c r="R103" s="182">
        <f>'KOTIS-from the U.S.'!H246</f>
        <v>0</v>
      </c>
      <c r="S103" s="182">
        <f>'KOTIS-from the U.S.'!I246</f>
        <v>0</v>
      </c>
      <c r="T103" s="221" t="str">
        <f t="shared" si="55"/>
        <v xml:space="preserve">n/a </v>
      </c>
    </row>
    <row r="104" spans="1:20" s="29" customFormat="1" ht="15" customHeight="1">
      <c r="A104" s="371" t="s">
        <v>75</v>
      </c>
      <c r="B104" s="255" t="s">
        <v>76</v>
      </c>
      <c r="C104" s="220">
        <f>'BY-HS CODE'!C168</f>
        <v>15363</v>
      </c>
      <c r="D104" s="220">
        <f>'BY-HS CODE'!D168</f>
        <v>13182</v>
      </c>
      <c r="E104" s="220">
        <f>'BY-HS CODE'!E168</f>
        <v>12828</v>
      </c>
      <c r="F104" s="220">
        <f>'BY-HS CODE'!F168</f>
        <v>10164</v>
      </c>
      <c r="G104" s="220">
        <f>'BY-HS CODE'!G168</f>
        <v>9062</v>
      </c>
      <c r="H104" s="220">
        <f>'BY-HS CODE'!H168</f>
        <v>11701</v>
      </c>
      <c r="I104" s="182">
        <f>'BY-HS CODE'!I168</f>
        <v>3178</v>
      </c>
      <c r="J104" s="298">
        <f>'BY-HS CODE'!J168</f>
        <v>4901</v>
      </c>
      <c r="K104" s="308">
        <f t="shared" si="54"/>
        <v>0.54216488357457515</v>
      </c>
      <c r="L104" s="220">
        <f>'BY-HS CODE'!L168</f>
        <v>579</v>
      </c>
      <c r="M104" s="220">
        <f>'BY-HS CODE'!M168</f>
        <v>650</v>
      </c>
      <c r="N104" s="220">
        <f>'BY-HS CODE'!N168</f>
        <v>617</v>
      </c>
      <c r="O104" s="220">
        <f>'BY-HS CODE'!O168</f>
        <v>740</v>
      </c>
      <c r="P104" s="220">
        <f>'BY-HS CODE'!P168</f>
        <v>899</v>
      </c>
      <c r="Q104" s="220">
        <f>'BY-HS CODE'!Q168</f>
        <v>1632</v>
      </c>
      <c r="R104" s="182">
        <f>'BY-HS CODE'!R168</f>
        <v>337</v>
      </c>
      <c r="S104" s="182">
        <f>'BY-HS CODE'!S168</f>
        <v>587</v>
      </c>
      <c r="T104" s="221">
        <f t="shared" si="55"/>
        <v>0.74183976261127593</v>
      </c>
    </row>
    <row r="105" spans="1:20" s="29" customFormat="1" ht="15" customHeight="1">
      <c r="A105" s="371" t="s">
        <v>77</v>
      </c>
      <c r="B105" s="255" t="s">
        <v>78</v>
      </c>
      <c r="C105" s="220">
        <f>'BY-HS CODE'!C169</f>
        <v>4029</v>
      </c>
      <c r="D105" s="220">
        <f>'BY-HS CODE'!D169</f>
        <v>5970</v>
      </c>
      <c r="E105" s="220">
        <f>'BY-HS CODE'!E169</f>
        <v>7390</v>
      </c>
      <c r="F105" s="220">
        <f>'BY-HS CODE'!F169</f>
        <v>7370</v>
      </c>
      <c r="G105" s="220">
        <f>'BY-HS CODE'!G169</f>
        <v>9435</v>
      </c>
      <c r="H105" s="220">
        <f>'BY-HS CODE'!H169</f>
        <v>9762</v>
      </c>
      <c r="I105" s="182">
        <f>'BY-HS CODE'!I169</f>
        <v>3471</v>
      </c>
      <c r="J105" s="298">
        <f>'BY-HS CODE'!J169</f>
        <v>3784</v>
      </c>
      <c r="K105" s="308">
        <f t="shared" si="54"/>
        <v>9.0175741861135125E-2</v>
      </c>
      <c r="L105" s="220">
        <f>'BY-HS CODE'!L169</f>
        <v>470</v>
      </c>
      <c r="M105" s="220">
        <f>'BY-HS CODE'!M169</f>
        <v>725</v>
      </c>
      <c r="N105" s="220">
        <f>'BY-HS CODE'!N169</f>
        <v>740</v>
      </c>
      <c r="O105" s="220">
        <f>'BY-HS CODE'!O169</f>
        <v>447</v>
      </c>
      <c r="P105" s="220">
        <f>'BY-HS CODE'!P169</f>
        <v>381</v>
      </c>
      <c r="Q105" s="220">
        <f>'BY-HS CODE'!Q169</f>
        <v>575</v>
      </c>
      <c r="R105" s="182">
        <f>'BY-HS CODE'!R169</f>
        <v>327</v>
      </c>
      <c r="S105" s="182">
        <f>'BY-HS CODE'!S169</f>
        <v>398</v>
      </c>
      <c r="T105" s="221">
        <f t="shared" si="55"/>
        <v>0.21712538226299694</v>
      </c>
    </row>
    <row r="106" spans="1:20" s="29" customFormat="1" ht="15" customHeight="1">
      <c r="A106" s="371" t="s">
        <v>79</v>
      </c>
      <c r="B106" s="255" t="s">
        <v>80</v>
      </c>
      <c r="C106" s="220">
        <f>'BY-HS CODE'!C170</f>
        <v>32</v>
      </c>
      <c r="D106" s="220">
        <f>'BY-HS CODE'!D170</f>
        <v>589</v>
      </c>
      <c r="E106" s="220">
        <f>'BY-HS CODE'!E170</f>
        <v>704</v>
      </c>
      <c r="F106" s="220">
        <f>'BY-HS CODE'!F170</f>
        <v>1233</v>
      </c>
      <c r="G106" s="220">
        <f>'BY-HS CODE'!G170</f>
        <v>1781</v>
      </c>
      <c r="H106" s="220">
        <f>'BY-HS CODE'!H170</f>
        <v>2386</v>
      </c>
      <c r="I106" s="182">
        <f>'BY-HS CODE'!I170</f>
        <v>459</v>
      </c>
      <c r="J106" s="298">
        <f>'BY-HS CODE'!J170</f>
        <v>623</v>
      </c>
      <c r="K106" s="308">
        <f t="shared" si="54"/>
        <v>0.35729847494553379</v>
      </c>
      <c r="L106" s="220">
        <f>'BY-HS CODE'!L170</f>
        <v>3</v>
      </c>
      <c r="M106" s="220">
        <f>'BY-HS CODE'!M170</f>
        <v>5</v>
      </c>
      <c r="N106" s="220">
        <f>'BY-HS CODE'!N170</f>
        <v>17</v>
      </c>
      <c r="O106" s="220">
        <f>'BY-HS CODE'!O170</f>
        <v>322</v>
      </c>
      <c r="P106" s="220">
        <f>'BY-HS CODE'!P170</f>
        <v>329</v>
      </c>
      <c r="Q106" s="220">
        <f>'BY-HS CODE'!Q170</f>
        <v>337</v>
      </c>
      <c r="R106" s="182">
        <f>'BY-HS CODE'!R170</f>
        <v>32</v>
      </c>
      <c r="S106" s="182">
        <f>'BY-HS CODE'!S170</f>
        <v>259</v>
      </c>
      <c r="T106" s="221">
        <f t="shared" si="55"/>
        <v>7.09375</v>
      </c>
    </row>
    <row r="107" spans="1:20" s="29" customFormat="1" ht="15" customHeight="1">
      <c r="A107" s="371" t="s">
        <v>81</v>
      </c>
      <c r="B107" s="255" t="s">
        <v>429</v>
      </c>
      <c r="C107" s="220">
        <f>'BY-HS CODE'!C171</f>
        <v>7562</v>
      </c>
      <c r="D107" s="220">
        <f>'BY-HS CODE'!D171</f>
        <v>9289</v>
      </c>
      <c r="E107" s="220">
        <f>'BY-HS CODE'!E171</f>
        <v>8748</v>
      </c>
      <c r="F107" s="220">
        <f>'BY-HS CODE'!F171</f>
        <v>8676</v>
      </c>
      <c r="G107" s="220">
        <f>'BY-HS CODE'!G171</f>
        <v>11074</v>
      </c>
      <c r="H107" s="220">
        <f>'BY-HS CODE'!H171</f>
        <v>13347</v>
      </c>
      <c r="I107" s="182">
        <f>'BY-HS CODE'!I171</f>
        <v>5003</v>
      </c>
      <c r="J107" s="298">
        <f>'BY-HS CODE'!J171</f>
        <v>6098</v>
      </c>
      <c r="K107" s="308">
        <f t="shared" si="54"/>
        <v>0.21886867879272437</v>
      </c>
      <c r="L107" s="220">
        <f>'BY-HS CODE'!L171</f>
        <v>412</v>
      </c>
      <c r="M107" s="220">
        <f>'BY-HS CODE'!M171</f>
        <v>1211</v>
      </c>
      <c r="N107" s="220">
        <f>'BY-HS CODE'!N171</f>
        <v>1853</v>
      </c>
      <c r="O107" s="220">
        <f>'BY-HS CODE'!O171</f>
        <v>1587</v>
      </c>
      <c r="P107" s="220">
        <f>'BY-HS CODE'!P171</f>
        <v>2600</v>
      </c>
      <c r="Q107" s="220">
        <f>'BY-HS CODE'!Q171</f>
        <v>3398</v>
      </c>
      <c r="R107" s="182">
        <f>'BY-HS CODE'!R171</f>
        <v>1265</v>
      </c>
      <c r="S107" s="182">
        <f>'BY-HS CODE'!S171</f>
        <v>2056</v>
      </c>
      <c r="T107" s="221">
        <f t="shared" si="55"/>
        <v>0.62529644268774709</v>
      </c>
    </row>
    <row r="108" spans="1:20" s="29" customFormat="1" ht="15" customHeight="1">
      <c r="A108" s="371" t="s">
        <v>83</v>
      </c>
      <c r="B108" s="255" t="s">
        <v>430</v>
      </c>
      <c r="C108" s="220">
        <f>'BY-HS CODE'!C172</f>
        <v>6224</v>
      </c>
      <c r="D108" s="220">
        <f>'BY-HS CODE'!D172</f>
        <v>6745</v>
      </c>
      <c r="E108" s="220">
        <f>'BY-HS CODE'!E172</f>
        <v>4829</v>
      </c>
      <c r="F108" s="220">
        <f>'BY-HS CODE'!F172</f>
        <v>5598</v>
      </c>
      <c r="G108" s="220">
        <f>'BY-HS CODE'!G172</f>
        <v>7842</v>
      </c>
      <c r="H108" s="220">
        <f>'BY-HS CODE'!H172</f>
        <v>11729</v>
      </c>
      <c r="I108" s="182">
        <f>'BY-HS CODE'!I172</f>
        <v>3044</v>
      </c>
      <c r="J108" s="298">
        <f>'BY-HS CODE'!J172</f>
        <v>5381</v>
      </c>
      <c r="K108" s="308">
        <f t="shared" si="54"/>
        <v>0.7677398160315374</v>
      </c>
      <c r="L108" s="220">
        <f>'BY-HS CODE'!L172</f>
        <v>3990</v>
      </c>
      <c r="M108" s="220">
        <f>'BY-HS CODE'!M172</f>
        <v>3980</v>
      </c>
      <c r="N108" s="220">
        <f>'BY-HS CODE'!N172</f>
        <v>2419</v>
      </c>
      <c r="O108" s="220">
        <f>'BY-HS CODE'!O172</f>
        <v>3167</v>
      </c>
      <c r="P108" s="220">
        <f>'BY-HS CODE'!P172</f>
        <v>4926</v>
      </c>
      <c r="Q108" s="220">
        <f>'BY-HS CODE'!Q172</f>
        <v>7604</v>
      </c>
      <c r="R108" s="182">
        <f>'BY-HS CODE'!R172</f>
        <v>1688</v>
      </c>
      <c r="S108" s="182">
        <f>'BY-HS CODE'!S172</f>
        <v>2968</v>
      </c>
      <c r="T108" s="221">
        <f t="shared" si="55"/>
        <v>0.75829383886255919</v>
      </c>
    </row>
    <row r="109" spans="1:20" s="29" customFormat="1" ht="15" customHeight="1">
      <c r="A109" s="371" t="s">
        <v>85</v>
      </c>
      <c r="B109" s="255" t="s">
        <v>431</v>
      </c>
      <c r="C109" s="220">
        <f>'BY-HS CODE'!C173</f>
        <v>52321</v>
      </c>
      <c r="D109" s="220">
        <f>'BY-HS CODE'!D173</f>
        <v>44451</v>
      </c>
      <c r="E109" s="220">
        <f>'BY-HS CODE'!E173</f>
        <v>18442</v>
      </c>
      <c r="F109" s="220">
        <f>'BY-HS CODE'!F173</f>
        <v>13982</v>
      </c>
      <c r="G109" s="220">
        <f>'BY-HS CODE'!G173</f>
        <v>14133</v>
      </c>
      <c r="H109" s="220">
        <f>'BY-HS CODE'!H173</f>
        <v>10670</v>
      </c>
      <c r="I109" s="182">
        <f>'BY-HS CODE'!I173</f>
        <v>3809</v>
      </c>
      <c r="J109" s="298">
        <f>'BY-HS CODE'!J173</f>
        <v>4805</v>
      </c>
      <c r="K109" s="308">
        <f t="shared" si="54"/>
        <v>0.26148595431871885</v>
      </c>
      <c r="L109" s="220">
        <f>'BY-HS CODE'!L173</f>
        <v>8353</v>
      </c>
      <c r="M109" s="220">
        <f>'BY-HS CODE'!M173</f>
        <v>4032</v>
      </c>
      <c r="N109" s="220">
        <f>'BY-HS CODE'!N173</f>
        <v>2184</v>
      </c>
      <c r="O109" s="220">
        <f>'BY-HS CODE'!O173</f>
        <v>1424</v>
      </c>
      <c r="P109" s="220">
        <f>'BY-HS CODE'!P173</f>
        <v>2223</v>
      </c>
      <c r="Q109" s="220">
        <f>'BY-HS CODE'!Q173</f>
        <v>2831</v>
      </c>
      <c r="R109" s="182">
        <f>'BY-HS CODE'!R173</f>
        <v>1026</v>
      </c>
      <c r="S109" s="182">
        <f>'BY-HS CODE'!S173</f>
        <v>984</v>
      </c>
      <c r="T109" s="221">
        <f t="shared" si="55"/>
        <v>-4.0935672514619881E-2</v>
      </c>
    </row>
    <row r="110" spans="1:20" s="29" customFormat="1" ht="15" customHeight="1">
      <c r="A110" s="371" t="s">
        <v>96</v>
      </c>
      <c r="B110" s="255" t="s">
        <v>97</v>
      </c>
      <c r="C110" s="220">
        <f>'BY-HS CODE'!C174</f>
        <v>92401</v>
      </c>
      <c r="D110" s="220">
        <f>'BY-HS CODE'!D174</f>
        <v>96626</v>
      </c>
      <c r="E110" s="220">
        <f>'BY-HS CODE'!E174</f>
        <v>95462</v>
      </c>
      <c r="F110" s="220">
        <f>'BY-HS CODE'!F174</f>
        <v>91643</v>
      </c>
      <c r="G110" s="220">
        <f>'BY-HS CODE'!G174</f>
        <v>67305</v>
      </c>
      <c r="H110" s="220">
        <f>'BY-HS CODE'!H174</f>
        <v>66305</v>
      </c>
      <c r="I110" s="182">
        <f>'BY-HS CODE'!I174</f>
        <v>14822</v>
      </c>
      <c r="J110" s="298">
        <f>'BY-HS CODE'!J174</f>
        <v>15121</v>
      </c>
      <c r="K110" s="308">
        <f t="shared" si="54"/>
        <v>2.0172716232627175E-2</v>
      </c>
      <c r="L110" s="220">
        <f>'BY-HS CODE'!L174</f>
        <v>73</v>
      </c>
      <c r="M110" s="220">
        <f>'BY-HS CODE'!M174</f>
        <v>1610</v>
      </c>
      <c r="N110" s="220">
        <f>'BY-HS CODE'!N174</f>
        <v>3171</v>
      </c>
      <c r="O110" s="220">
        <f>'BY-HS CODE'!O174</f>
        <v>2808</v>
      </c>
      <c r="P110" s="220">
        <f>'BY-HS CODE'!P174</f>
        <v>96</v>
      </c>
      <c r="Q110" s="220">
        <f>'BY-HS CODE'!Q174</f>
        <v>182</v>
      </c>
      <c r="R110" s="182">
        <f>'BY-HS CODE'!R174</f>
        <v>58</v>
      </c>
      <c r="S110" s="182">
        <f>'BY-HS CODE'!S174</f>
        <v>5</v>
      </c>
      <c r="T110" s="221">
        <f t="shared" si="55"/>
        <v>-0.91379310344827591</v>
      </c>
    </row>
    <row r="111" spans="1:20" s="29" customFormat="1" ht="15" customHeight="1">
      <c r="A111" s="371" t="s">
        <v>98</v>
      </c>
      <c r="B111" s="255" t="s">
        <v>99</v>
      </c>
      <c r="C111" s="220">
        <f>'BY-HS CODE'!C175</f>
        <v>100414</v>
      </c>
      <c r="D111" s="220">
        <f>'BY-HS CODE'!D175</f>
        <v>115798</v>
      </c>
      <c r="E111" s="220">
        <f>'BY-HS CODE'!E175</f>
        <v>117448</v>
      </c>
      <c r="F111" s="220">
        <f>'BY-HS CODE'!F175</f>
        <v>113261</v>
      </c>
      <c r="G111" s="220">
        <f>'BY-HS CODE'!G175</f>
        <v>117685</v>
      </c>
      <c r="H111" s="220">
        <f>'BY-HS CODE'!H175</f>
        <v>118307</v>
      </c>
      <c r="I111" s="182">
        <f>'BY-HS CODE'!I175</f>
        <v>31659</v>
      </c>
      <c r="J111" s="298">
        <f>'BY-HS CODE'!J175</f>
        <v>43082</v>
      </c>
      <c r="K111" s="308">
        <f t="shared" si="54"/>
        <v>0.36081367067816417</v>
      </c>
      <c r="L111" s="220">
        <f>'BY-HS CODE'!L175</f>
        <v>174</v>
      </c>
      <c r="M111" s="220">
        <f>'BY-HS CODE'!M175</f>
        <v>258</v>
      </c>
      <c r="N111" s="220">
        <f>'BY-HS CODE'!N175</f>
        <v>439</v>
      </c>
      <c r="O111" s="220">
        <f>'BY-HS CODE'!O175</f>
        <v>280</v>
      </c>
      <c r="P111" s="220">
        <f>'BY-HS CODE'!P175</f>
        <v>489</v>
      </c>
      <c r="Q111" s="220">
        <f>'BY-HS CODE'!Q175</f>
        <v>661</v>
      </c>
      <c r="R111" s="182">
        <f>'BY-HS CODE'!R175</f>
        <v>146</v>
      </c>
      <c r="S111" s="182">
        <f>'BY-HS CODE'!S175</f>
        <v>138</v>
      </c>
      <c r="T111" s="221">
        <f t="shared" si="55"/>
        <v>-5.4794520547945202E-2</v>
      </c>
    </row>
    <row r="112" spans="1:20" s="29" customFormat="1" ht="15" customHeight="1">
      <c r="A112" s="371" t="s">
        <v>100</v>
      </c>
      <c r="B112" s="255" t="s">
        <v>101</v>
      </c>
      <c r="C112" s="220">
        <f>'BY-HS CODE'!C176</f>
        <v>16559</v>
      </c>
      <c r="D112" s="220">
        <f>'BY-HS CODE'!D176</f>
        <v>18837</v>
      </c>
      <c r="E112" s="220">
        <f>'BY-HS CODE'!E176</f>
        <v>23859</v>
      </c>
      <c r="F112" s="220">
        <f>'BY-HS CODE'!F176</f>
        <v>24648</v>
      </c>
      <c r="G112" s="220">
        <f>'BY-HS CODE'!G176</f>
        <v>25457</v>
      </c>
      <c r="H112" s="220">
        <f>'BY-HS CODE'!H176</f>
        <v>28834</v>
      </c>
      <c r="I112" s="182">
        <f>'BY-HS CODE'!I176</f>
        <v>8823</v>
      </c>
      <c r="J112" s="298">
        <f>'BY-HS CODE'!J176</f>
        <v>12001</v>
      </c>
      <c r="K112" s="308">
        <f t="shared" si="54"/>
        <v>0.36019494503003513</v>
      </c>
      <c r="L112" s="220">
        <f>'BY-HS CODE'!L176</f>
        <v>9</v>
      </c>
      <c r="M112" s="220">
        <f>'BY-HS CODE'!M176</f>
        <v>300</v>
      </c>
      <c r="N112" s="220">
        <f>'BY-HS CODE'!N176</f>
        <v>0</v>
      </c>
      <c r="O112" s="220">
        <f>'BY-HS CODE'!O176</f>
        <v>57</v>
      </c>
      <c r="P112" s="220">
        <f>'BY-HS CODE'!P176</f>
        <v>32</v>
      </c>
      <c r="Q112" s="220">
        <f>'BY-HS CODE'!Q176</f>
        <v>8</v>
      </c>
      <c r="R112" s="182">
        <f>'BY-HS CODE'!R176</f>
        <v>7</v>
      </c>
      <c r="S112" s="182">
        <f>'BY-HS CODE'!S176</f>
        <v>0</v>
      </c>
      <c r="T112" s="221">
        <f t="shared" si="55"/>
        <v>-1</v>
      </c>
    </row>
    <row r="113" spans="1:20" s="29" customFormat="1" ht="15" customHeight="1">
      <c r="A113" s="371" t="s">
        <v>117</v>
      </c>
      <c r="B113" s="255" t="s">
        <v>118</v>
      </c>
      <c r="C113" s="220">
        <f>'BY-HS CODE'!C189</f>
        <v>29861</v>
      </c>
      <c r="D113" s="220">
        <f>'BY-HS CODE'!D189</f>
        <v>36455</v>
      </c>
      <c r="E113" s="220">
        <f>'BY-HS CODE'!E189</f>
        <v>36810</v>
      </c>
      <c r="F113" s="220">
        <f>'BY-HS CODE'!F189</f>
        <v>37611</v>
      </c>
      <c r="G113" s="220">
        <f>'BY-HS CODE'!G189</f>
        <v>46443</v>
      </c>
      <c r="H113" s="220">
        <f>'BY-HS CODE'!H189</f>
        <v>67073</v>
      </c>
      <c r="I113" s="182">
        <f>'BY-HS CODE'!I189</f>
        <v>17934</v>
      </c>
      <c r="J113" s="298">
        <f>'BY-HS CODE'!J189</f>
        <v>22124</v>
      </c>
      <c r="K113" s="308">
        <f t="shared" ref="K113:K145" si="56">IF(I113&gt;0,(J113-I113)/I113,"n/a ")</f>
        <v>0.23363443738150999</v>
      </c>
      <c r="L113" s="220">
        <f>'BY-HS CODE'!L189</f>
        <v>1596</v>
      </c>
      <c r="M113" s="220">
        <f>'BY-HS CODE'!M189</f>
        <v>1593</v>
      </c>
      <c r="N113" s="220">
        <f>'BY-HS CODE'!N189</f>
        <v>1700</v>
      </c>
      <c r="O113" s="220">
        <f>'BY-HS CODE'!O189</f>
        <v>848</v>
      </c>
      <c r="P113" s="220">
        <f>'BY-HS CODE'!P189</f>
        <v>401</v>
      </c>
      <c r="Q113" s="220">
        <f>'BY-HS CODE'!Q189</f>
        <v>235</v>
      </c>
      <c r="R113" s="182">
        <f>'BY-HS CODE'!R189</f>
        <v>174</v>
      </c>
      <c r="S113" s="182">
        <f>'BY-HS CODE'!S189</f>
        <v>23</v>
      </c>
      <c r="T113" s="221">
        <f t="shared" si="55"/>
        <v>-0.86781609195402298</v>
      </c>
    </row>
    <row r="114" spans="1:20" s="29" customFormat="1" ht="15" customHeight="1">
      <c r="A114" s="371" t="s">
        <v>120</v>
      </c>
      <c r="B114" s="255" t="s">
        <v>432</v>
      </c>
      <c r="C114" s="220">
        <f>'BY-HS CODE'!C192</f>
        <v>129527</v>
      </c>
      <c r="D114" s="220">
        <f>'BY-HS CODE'!D192</f>
        <v>148301</v>
      </c>
      <c r="E114" s="220">
        <f>'BY-HS CODE'!E192</f>
        <v>161434</v>
      </c>
      <c r="F114" s="220">
        <f>'BY-HS CODE'!F192</f>
        <v>146845</v>
      </c>
      <c r="G114" s="220">
        <f>'BY-HS CODE'!G192</f>
        <v>143443</v>
      </c>
      <c r="H114" s="220">
        <f>'BY-HS CODE'!H192</f>
        <v>182660</v>
      </c>
      <c r="I114" s="182">
        <f>'BY-HS CODE'!I192</f>
        <v>56995</v>
      </c>
      <c r="J114" s="298">
        <f>'BY-HS CODE'!J192</f>
        <v>55922</v>
      </c>
      <c r="K114" s="308">
        <f t="shared" si="56"/>
        <v>-1.8826212825686462E-2</v>
      </c>
      <c r="L114" s="220">
        <f>'BY-HS CODE'!L192</f>
        <v>25702</v>
      </c>
      <c r="M114" s="220">
        <f>'BY-HS CODE'!M192</f>
        <v>24924</v>
      </c>
      <c r="N114" s="220">
        <f>'BY-HS CODE'!N192</f>
        <v>30760</v>
      </c>
      <c r="O114" s="220">
        <f>'BY-HS CODE'!O192</f>
        <v>30367</v>
      </c>
      <c r="P114" s="220">
        <f>'BY-HS CODE'!P192</f>
        <v>30877</v>
      </c>
      <c r="Q114" s="220">
        <f>'BY-HS CODE'!Q192</f>
        <v>32038</v>
      </c>
      <c r="R114" s="182">
        <f>'BY-HS CODE'!R192</f>
        <v>9605</v>
      </c>
      <c r="S114" s="182">
        <f>'BY-HS CODE'!S192</f>
        <v>11850</v>
      </c>
      <c r="T114" s="221">
        <f t="shared" si="55"/>
        <v>0.23373243102550756</v>
      </c>
    </row>
    <row r="115" spans="1:20" s="29" customFormat="1" ht="15" customHeight="1">
      <c r="A115" s="371" t="s">
        <v>122</v>
      </c>
      <c r="B115" s="255" t="s">
        <v>123</v>
      </c>
      <c r="C115" s="220">
        <f>'BY-HS CODE'!C193</f>
        <v>6842</v>
      </c>
      <c r="D115" s="220">
        <f>'BY-HS CODE'!D193</f>
        <v>8424</v>
      </c>
      <c r="E115" s="220">
        <f>'BY-HS CODE'!E193</f>
        <v>8303</v>
      </c>
      <c r="F115" s="220">
        <f>'BY-HS CODE'!F193</f>
        <v>6506</v>
      </c>
      <c r="G115" s="220">
        <f>'BY-HS CODE'!G193</f>
        <v>6330</v>
      </c>
      <c r="H115" s="220">
        <f>'BY-HS CODE'!H193</f>
        <v>8110</v>
      </c>
      <c r="I115" s="182">
        <f>'BY-HS CODE'!I193</f>
        <v>2911</v>
      </c>
      <c r="J115" s="298">
        <f>'BY-HS CODE'!J193</f>
        <v>2101</v>
      </c>
      <c r="K115" s="308">
        <f t="shared" si="56"/>
        <v>-0.27825489522500857</v>
      </c>
      <c r="L115" s="220">
        <f>'BY-HS CODE'!L193</f>
        <v>2924</v>
      </c>
      <c r="M115" s="220">
        <f>'BY-HS CODE'!M193</f>
        <v>6182</v>
      </c>
      <c r="N115" s="220">
        <f>'BY-HS CODE'!N193</f>
        <v>4609</v>
      </c>
      <c r="O115" s="220">
        <f>'BY-HS CODE'!O193</f>
        <v>3254</v>
      </c>
      <c r="P115" s="220">
        <f>'BY-HS CODE'!P193</f>
        <v>3550</v>
      </c>
      <c r="Q115" s="220">
        <f>'BY-HS CODE'!Q193</f>
        <v>4258</v>
      </c>
      <c r="R115" s="182">
        <f>'BY-HS CODE'!R193</f>
        <v>1141</v>
      </c>
      <c r="S115" s="182">
        <f>'BY-HS CODE'!S193</f>
        <v>1427</v>
      </c>
      <c r="T115" s="221">
        <f t="shared" si="55"/>
        <v>0.25065731814198072</v>
      </c>
    </row>
    <row r="116" spans="1:20" s="29" customFormat="1" ht="15" customHeight="1">
      <c r="A116" s="371" t="s">
        <v>124</v>
      </c>
      <c r="B116" s="255" t="s">
        <v>433</v>
      </c>
      <c r="C116" s="220">
        <f>'BY-HS CODE'!C194</f>
        <v>96779</v>
      </c>
      <c r="D116" s="220">
        <f>'BY-HS CODE'!D194</f>
        <v>95896</v>
      </c>
      <c r="E116" s="220">
        <f>'BY-HS CODE'!E194</f>
        <v>102416</v>
      </c>
      <c r="F116" s="220">
        <f>'BY-HS CODE'!F194</f>
        <v>113973</v>
      </c>
      <c r="G116" s="220">
        <f>'BY-HS CODE'!G194</f>
        <v>107304</v>
      </c>
      <c r="H116" s="220">
        <f>'BY-HS CODE'!H194</f>
        <v>122395</v>
      </c>
      <c r="I116" s="182">
        <f>'BY-HS CODE'!I194</f>
        <v>41254</v>
      </c>
      <c r="J116" s="298">
        <f>'BY-HS CODE'!J194</f>
        <v>49065</v>
      </c>
      <c r="K116" s="308">
        <f t="shared" si="56"/>
        <v>0.18933921559121539</v>
      </c>
      <c r="L116" s="220">
        <f>'BY-HS CODE'!L194</f>
        <v>943</v>
      </c>
      <c r="M116" s="220">
        <f>'BY-HS CODE'!M194</f>
        <v>831</v>
      </c>
      <c r="N116" s="220">
        <f>'BY-HS CODE'!N194</f>
        <v>832</v>
      </c>
      <c r="O116" s="220">
        <f>'BY-HS CODE'!O194</f>
        <v>855</v>
      </c>
      <c r="P116" s="220">
        <f>'BY-HS CODE'!P194</f>
        <v>959</v>
      </c>
      <c r="Q116" s="220">
        <f>'BY-HS CODE'!Q194</f>
        <v>1032</v>
      </c>
      <c r="R116" s="182">
        <f>'BY-HS CODE'!R194</f>
        <v>326</v>
      </c>
      <c r="S116" s="182">
        <f>'BY-HS CODE'!S194</f>
        <v>339</v>
      </c>
      <c r="T116" s="221">
        <f t="shared" si="55"/>
        <v>3.9877300613496931E-2</v>
      </c>
    </row>
    <row r="117" spans="1:20" s="29" customFormat="1" ht="15" customHeight="1">
      <c r="A117" s="371" t="s">
        <v>126</v>
      </c>
      <c r="B117" s="255" t="s">
        <v>434</v>
      </c>
      <c r="C117" s="220">
        <f>'BY-HS CODE'!C195</f>
        <v>52501</v>
      </c>
      <c r="D117" s="220">
        <f>'BY-HS CODE'!D195</f>
        <v>61185</v>
      </c>
      <c r="E117" s="220">
        <f>'BY-HS CODE'!E195</f>
        <v>66377</v>
      </c>
      <c r="F117" s="220">
        <f>'BY-HS CODE'!F195</f>
        <v>65175</v>
      </c>
      <c r="G117" s="220">
        <f>'BY-HS CODE'!G195</f>
        <v>61930</v>
      </c>
      <c r="H117" s="220">
        <f>'BY-HS CODE'!H195</f>
        <v>62627</v>
      </c>
      <c r="I117" s="182">
        <f>'BY-HS CODE'!I195</f>
        <v>23056</v>
      </c>
      <c r="J117" s="298">
        <f>'BY-HS CODE'!J195</f>
        <v>21449</v>
      </c>
      <c r="K117" s="308">
        <f t="shared" si="56"/>
        <v>-6.9699861207494801E-2</v>
      </c>
      <c r="L117" s="220">
        <f>'BY-HS CODE'!L195</f>
        <v>406</v>
      </c>
      <c r="M117" s="220">
        <f>'BY-HS CODE'!M195</f>
        <v>511</v>
      </c>
      <c r="N117" s="220">
        <f>'BY-HS CODE'!N195</f>
        <v>442</v>
      </c>
      <c r="O117" s="220">
        <f>'BY-HS CODE'!O195</f>
        <v>891</v>
      </c>
      <c r="P117" s="220">
        <f>'BY-HS CODE'!P195</f>
        <v>852</v>
      </c>
      <c r="Q117" s="220">
        <f>'BY-HS CODE'!Q195</f>
        <v>510</v>
      </c>
      <c r="R117" s="182">
        <f>'BY-HS CODE'!R195</f>
        <v>178</v>
      </c>
      <c r="S117" s="182">
        <f>'BY-HS CODE'!S195</f>
        <v>121</v>
      </c>
      <c r="T117" s="221">
        <f t="shared" si="55"/>
        <v>-0.3202247191011236</v>
      </c>
    </row>
    <row r="118" spans="1:20" s="29" customFormat="1" ht="15" customHeight="1">
      <c r="A118" s="371" t="s">
        <v>128</v>
      </c>
      <c r="B118" s="255" t="s">
        <v>129</v>
      </c>
      <c r="C118" s="220">
        <f>'BY-HS CODE'!C196</f>
        <v>4108</v>
      </c>
      <c r="D118" s="220">
        <f>'BY-HS CODE'!D196</f>
        <v>6163</v>
      </c>
      <c r="E118" s="220">
        <f>'BY-HS CODE'!E196</f>
        <v>5870</v>
      </c>
      <c r="F118" s="220">
        <f>'BY-HS CODE'!F196</f>
        <v>12108</v>
      </c>
      <c r="G118" s="220">
        <f>'BY-HS CODE'!G196</f>
        <v>15288</v>
      </c>
      <c r="H118" s="220">
        <f>'BY-HS CODE'!H196</f>
        <v>17779</v>
      </c>
      <c r="I118" s="182">
        <f>'BY-HS CODE'!I196</f>
        <v>4953</v>
      </c>
      <c r="J118" s="298">
        <f>'BY-HS CODE'!J196</f>
        <v>7889</v>
      </c>
      <c r="K118" s="308">
        <f t="shared" si="56"/>
        <v>0.59277205733898652</v>
      </c>
      <c r="L118" s="220">
        <f>'BY-HS CODE'!L196</f>
        <v>618</v>
      </c>
      <c r="M118" s="220">
        <f>'BY-HS CODE'!M196</f>
        <v>213</v>
      </c>
      <c r="N118" s="220">
        <f>'BY-HS CODE'!N196</f>
        <v>319</v>
      </c>
      <c r="O118" s="220">
        <f>'BY-HS CODE'!O196</f>
        <v>189</v>
      </c>
      <c r="P118" s="220">
        <f>'BY-HS CODE'!P196</f>
        <v>506</v>
      </c>
      <c r="Q118" s="220">
        <f>'BY-HS CODE'!Q196</f>
        <v>683</v>
      </c>
      <c r="R118" s="182">
        <f>'BY-HS CODE'!R196</f>
        <v>259</v>
      </c>
      <c r="S118" s="182">
        <f>'BY-HS CODE'!S196</f>
        <v>63</v>
      </c>
      <c r="T118" s="221">
        <f t="shared" si="55"/>
        <v>-0.7567567567567568</v>
      </c>
    </row>
    <row r="119" spans="1:20" s="29" customFormat="1" ht="15" customHeight="1">
      <c r="A119" s="371" t="s">
        <v>130</v>
      </c>
      <c r="B119" s="255" t="s">
        <v>131</v>
      </c>
      <c r="C119" s="220">
        <f>'BY-HS CODE'!C197</f>
        <v>290033</v>
      </c>
      <c r="D119" s="220">
        <f>'BY-HS CODE'!D197</f>
        <v>398946</v>
      </c>
      <c r="E119" s="220">
        <f>'BY-HS CODE'!E197</f>
        <v>342935</v>
      </c>
      <c r="F119" s="220">
        <f>'BY-HS CODE'!F197</f>
        <v>347529</v>
      </c>
      <c r="G119" s="220">
        <f>'BY-HS CODE'!G197</f>
        <v>323951</v>
      </c>
      <c r="H119" s="220">
        <f>'BY-HS CODE'!H197</f>
        <v>341938</v>
      </c>
      <c r="I119" s="182">
        <f>'BY-HS CODE'!I197</f>
        <v>112464</v>
      </c>
      <c r="J119" s="298">
        <f>'BY-HS CODE'!J197</f>
        <v>142407</v>
      </c>
      <c r="K119" s="308">
        <f t="shared" si="56"/>
        <v>0.2662451984635083</v>
      </c>
      <c r="L119" s="220">
        <f>'BY-HS CODE'!L197</f>
        <v>231755</v>
      </c>
      <c r="M119" s="220">
        <f>'BY-HS CODE'!M197</f>
        <v>312126</v>
      </c>
      <c r="N119" s="220">
        <f>'BY-HS CODE'!N197</f>
        <v>264912</v>
      </c>
      <c r="O119" s="220">
        <f>'BY-HS CODE'!O197</f>
        <v>278149</v>
      </c>
      <c r="P119" s="220">
        <f>'BY-HS CODE'!P197</f>
        <v>246625</v>
      </c>
      <c r="Q119" s="220">
        <f>'BY-HS CODE'!Q197</f>
        <v>258154</v>
      </c>
      <c r="R119" s="182">
        <f>'BY-HS CODE'!R197</f>
        <v>86732</v>
      </c>
      <c r="S119" s="182">
        <f>'BY-HS CODE'!S197</f>
        <v>103199</v>
      </c>
      <c r="T119" s="221">
        <f t="shared" si="55"/>
        <v>0.18986072038002122</v>
      </c>
    </row>
    <row r="120" spans="1:20" s="29" customFormat="1" ht="15" customHeight="1">
      <c r="A120" s="371" t="s">
        <v>135</v>
      </c>
      <c r="B120" s="255" t="s">
        <v>540</v>
      </c>
      <c r="C120" s="220">
        <f>'BY-HS CODE'!C204</f>
        <v>5585</v>
      </c>
      <c r="D120" s="220">
        <f>'BY-HS CODE'!D204</f>
        <v>5938</v>
      </c>
      <c r="E120" s="220">
        <f>'BY-HS CODE'!E204</f>
        <v>6728</v>
      </c>
      <c r="F120" s="220">
        <f>'BY-HS CODE'!F204</f>
        <v>7452</v>
      </c>
      <c r="G120" s="220">
        <f>'BY-HS CODE'!G204</f>
        <v>9367</v>
      </c>
      <c r="H120" s="220">
        <f>'BY-HS CODE'!H204</f>
        <v>11375</v>
      </c>
      <c r="I120" s="182">
        <f>'BY-HS CODE'!I204</f>
        <v>3491</v>
      </c>
      <c r="J120" s="298">
        <f>'BY-HS CODE'!J204</f>
        <v>2232</v>
      </c>
      <c r="K120" s="308">
        <f t="shared" si="56"/>
        <v>-0.36064164995703235</v>
      </c>
      <c r="L120" s="220">
        <f>'BY-HS CODE'!L204</f>
        <v>783</v>
      </c>
      <c r="M120" s="220">
        <f>'BY-HS CODE'!M204</f>
        <v>622</v>
      </c>
      <c r="N120" s="220">
        <f>'BY-HS CODE'!N204</f>
        <v>640</v>
      </c>
      <c r="O120" s="220">
        <f>'BY-HS CODE'!O204</f>
        <v>409</v>
      </c>
      <c r="P120" s="220">
        <f>'BY-HS CODE'!P204</f>
        <v>429</v>
      </c>
      <c r="Q120" s="220">
        <f>'BY-HS CODE'!Q204</f>
        <v>217</v>
      </c>
      <c r="R120" s="182">
        <f>'BY-HS CODE'!R204</f>
        <v>92</v>
      </c>
      <c r="S120" s="182">
        <f>'BY-HS CODE'!S204</f>
        <v>79</v>
      </c>
      <c r="T120" s="221">
        <f t="shared" si="55"/>
        <v>-0.14130434782608695</v>
      </c>
    </row>
    <row r="121" spans="1:20" s="29" customFormat="1" ht="15" customHeight="1">
      <c r="A121" s="371" t="s">
        <v>136</v>
      </c>
      <c r="B121" s="255" t="s">
        <v>137</v>
      </c>
      <c r="C121" s="220">
        <f>'BY-HS CODE'!C205</f>
        <v>176557</v>
      </c>
      <c r="D121" s="220">
        <f>'BY-HS CODE'!D205</f>
        <v>215152</v>
      </c>
      <c r="E121" s="220">
        <f>'BY-HS CODE'!E205</f>
        <v>222364</v>
      </c>
      <c r="F121" s="220">
        <f>'BY-HS CODE'!F205</f>
        <v>252952</v>
      </c>
      <c r="G121" s="220">
        <f>'BY-HS CODE'!G205</f>
        <v>293335</v>
      </c>
      <c r="H121" s="220">
        <f>'BY-HS CODE'!H205</f>
        <v>309711</v>
      </c>
      <c r="I121" s="182">
        <f>'BY-HS CODE'!I205</f>
        <v>101816</v>
      </c>
      <c r="J121" s="298">
        <f>'BY-HS CODE'!J205</f>
        <v>114181</v>
      </c>
      <c r="K121" s="308">
        <f t="shared" si="56"/>
        <v>0.12144456666928577</v>
      </c>
      <c r="L121" s="220">
        <f>'BY-HS CODE'!L205</f>
        <v>21227</v>
      </c>
      <c r="M121" s="220">
        <f>'BY-HS CODE'!M205</f>
        <v>20480</v>
      </c>
      <c r="N121" s="220">
        <f>'BY-HS CODE'!N205</f>
        <v>19912</v>
      </c>
      <c r="O121" s="220">
        <f>'BY-HS CODE'!O205</f>
        <v>20384</v>
      </c>
      <c r="P121" s="220">
        <f>'BY-HS CODE'!P205</f>
        <v>22902</v>
      </c>
      <c r="Q121" s="220">
        <f>'BY-HS CODE'!Q205</f>
        <v>30794</v>
      </c>
      <c r="R121" s="182">
        <f>'BY-HS CODE'!R205</f>
        <v>9497</v>
      </c>
      <c r="S121" s="182">
        <f>'BY-HS CODE'!S205</f>
        <v>9765</v>
      </c>
      <c r="T121" s="221">
        <f t="shared" si="55"/>
        <v>2.8219437717173845E-2</v>
      </c>
    </row>
    <row r="122" spans="1:20" s="29" customFormat="1" ht="15" customHeight="1">
      <c r="A122" s="371" t="s">
        <v>640</v>
      </c>
      <c r="B122" s="255" t="s">
        <v>641</v>
      </c>
      <c r="C122" s="220">
        <f>'BY-HS CODE'!C211</f>
        <v>2760</v>
      </c>
      <c r="D122" s="220">
        <f>'BY-HS CODE'!D211</f>
        <v>3895</v>
      </c>
      <c r="E122" s="220">
        <f>'BY-HS CODE'!E211</f>
        <v>3365</v>
      </c>
      <c r="F122" s="220">
        <f>'BY-HS CODE'!F211</f>
        <v>3118</v>
      </c>
      <c r="G122" s="220">
        <f>'BY-HS CODE'!G211</f>
        <v>3289</v>
      </c>
      <c r="H122" s="220">
        <f>'BY-HS CODE'!H211</f>
        <v>2978</v>
      </c>
      <c r="I122" s="182">
        <f>'BY-HS CODE'!I211</f>
        <v>1457</v>
      </c>
      <c r="J122" s="298">
        <f>'BY-HS CODE'!J211</f>
        <v>1537</v>
      </c>
      <c r="K122" s="308">
        <f t="shared" si="56"/>
        <v>5.4907343857240908E-2</v>
      </c>
      <c r="L122" s="220">
        <f>'BY-HS CODE'!L211</f>
        <v>0</v>
      </c>
      <c r="M122" s="220">
        <f>'BY-HS CODE'!M211</f>
        <v>0</v>
      </c>
      <c r="N122" s="220">
        <f>'BY-HS CODE'!N211</f>
        <v>0</v>
      </c>
      <c r="O122" s="220">
        <f>'BY-HS CODE'!O211</f>
        <v>1</v>
      </c>
      <c r="P122" s="220">
        <f>'BY-HS CODE'!P211</f>
        <v>0</v>
      </c>
      <c r="Q122" s="220">
        <f>'BY-HS CODE'!Q211</f>
        <v>2</v>
      </c>
      <c r="R122" s="182">
        <f>'BY-HS CODE'!R211</f>
        <v>0</v>
      </c>
      <c r="S122" s="182">
        <f>'BY-HS CODE'!S211</f>
        <v>0</v>
      </c>
      <c r="T122" s="221" t="str">
        <f t="shared" si="55"/>
        <v xml:space="preserve">n/a </v>
      </c>
    </row>
    <row r="123" spans="1:20" s="29" customFormat="1" ht="15" customHeight="1">
      <c r="A123" s="371" t="s">
        <v>642</v>
      </c>
      <c r="B123" s="255" t="s">
        <v>643</v>
      </c>
      <c r="C123" s="220">
        <f>'BY-HS CODE'!C212</f>
        <v>86916</v>
      </c>
      <c r="D123" s="220">
        <f>'BY-HS CODE'!D212</f>
        <v>70092</v>
      </c>
      <c r="E123" s="220">
        <f>'BY-HS CODE'!E212</f>
        <v>80763</v>
      </c>
      <c r="F123" s="220">
        <f>'BY-HS CODE'!F212</f>
        <v>91757</v>
      </c>
      <c r="G123" s="220">
        <f>'BY-HS CODE'!G212</f>
        <v>87848</v>
      </c>
      <c r="H123" s="220">
        <f>'BY-HS CODE'!H212</f>
        <v>87244</v>
      </c>
      <c r="I123" s="182">
        <f>'BY-HS CODE'!I212</f>
        <v>29021</v>
      </c>
      <c r="J123" s="298">
        <f>'BY-HS CODE'!J212</f>
        <v>32298</v>
      </c>
      <c r="K123" s="308">
        <f t="shared" si="56"/>
        <v>0.11291823162537473</v>
      </c>
      <c r="L123" s="220">
        <f>'BY-HS CODE'!L212</f>
        <v>3310</v>
      </c>
      <c r="M123" s="220">
        <f>'BY-HS CODE'!M212</f>
        <v>2509</v>
      </c>
      <c r="N123" s="220">
        <f>'BY-HS CODE'!N212</f>
        <v>7150</v>
      </c>
      <c r="O123" s="220">
        <f>'BY-HS CODE'!O212</f>
        <v>3408</v>
      </c>
      <c r="P123" s="220">
        <f>'BY-HS CODE'!P212</f>
        <v>4913</v>
      </c>
      <c r="Q123" s="220">
        <f>'BY-HS CODE'!Q212</f>
        <v>7031</v>
      </c>
      <c r="R123" s="182">
        <f>'BY-HS CODE'!R212</f>
        <v>2244</v>
      </c>
      <c r="S123" s="182">
        <f>'BY-HS CODE'!S212</f>
        <v>3138</v>
      </c>
      <c r="T123" s="221">
        <f t="shared" si="55"/>
        <v>0.39839572192513367</v>
      </c>
    </row>
    <row r="124" spans="1:20" s="29" customFormat="1" ht="15" customHeight="1">
      <c r="A124" s="371" t="s">
        <v>141</v>
      </c>
      <c r="B124" s="255" t="s">
        <v>142</v>
      </c>
      <c r="C124" s="220">
        <f>'BY-HS CODE'!C218</f>
        <v>4</v>
      </c>
      <c r="D124" s="220">
        <f>'BY-HS CODE'!D218</f>
        <v>53</v>
      </c>
      <c r="E124" s="220">
        <f>'BY-HS CODE'!E218</f>
        <v>23</v>
      </c>
      <c r="F124" s="220">
        <f>'BY-HS CODE'!F218</f>
        <v>119</v>
      </c>
      <c r="G124" s="220">
        <f>'BY-HS CODE'!G218</f>
        <v>115</v>
      </c>
      <c r="H124" s="220">
        <f>'BY-HS CODE'!H218</f>
        <v>844</v>
      </c>
      <c r="I124" s="182">
        <f>'BY-HS CODE'!I218</f>
        <v>48</v>
      </c>
      <c r="J124" s="298">
        <f>'BY-HS CODE'!J218</f>
        <v>53</v>
      </c>
      <c r="K124" s="308">
        <f t="shared" si="56"/>
        <v>0.10416666666666667</v>
      </c>
      <c r="L124" s="220">
        <f>'BY-HS CODE'!L218</f>
        <v>0</v>
      </c>
      <c r="M124" s="220">
        <f>'BY-HS CODE'!M218</f>
        <v>0</v>
      </c>
      <c r="N124" s="220">
        <f>'BY-HS CODE'!N218</f>
        <v>0</v>
      </c>
      <c r="O124" s="220">
        <f>'BY-HS CODE'!O218</f>
        <v>0</v>
      </c>
      <c r="P124" s="220">
        <f>'BY-HS CODE'!P218</f>
        <v>0</v>
      </c>
      <c r="Q124" s="220">
        <f>'BY-HS CODE'!Q218</f>
        <v>0</v>
      </c>
      <c r="R124" s="182">
        <f>'BY-HS CODE'!R218</f>
        <v>0</v>
      </c>
      <c r="S124" s="182">
        <f>'BY-HS CODE'!S218</f>
        <v>0</v>
      </c>
      <c r="T124" s="221" t="str">
        <f t="shared" si="55"/>
        <v xml:space="preserve">n/a </v>
      </c>
    </row>
    <row r="125" spans="1:20" s="29" customFormat="1" ht="15" customHeight="1">
      <c r="A125" s="371" t="s">
        <v>143</v>
      </c>
      <c r="B125" s="255" t="s">
        <v>144</v>
      </c>
      <c r="C125" s="220">
        <f>'BY-HS CODE'!C219</f>
        <v>6571</v>
      </c>
      <c r="D125" s="220">
        <f>'BY-HS CODE'!D219</f>
        <v>9768</v>
      </c>
      <c r="E125" s="220">
        <f>'BY-HS CODE'!E219</f>
        <v>12866</v>
      </c>
      <c r="F125" s="220">
        <f>'BY-HS CODE'!F219</f>
        <v>8948</v>
      </c>
      <c r="G125" s="220">
        <f>'BY-HS CODE'!G219</f>
        <v>7311</v>
      </c>
      <c r="H125" s="220">
        <f>'BY-HS CODE'!H219</f>
        <v>15914</v>
      </c>
      <c r="I125" s="182">
        <f>'BY-HS CODE'!I219</f>
        <v>4899</v>
      </c>
      <c r="J125" s="298">
        <f>'BY-HS CODE'!J219</f>
        <v>5255</v>
      </c>
      <c r="K125" s="308">
        <f t="shared" si="56"/>
        <v>7.2667891406409474E-2</v>
      </c>
      <c r="L125" s="220">
        <f>'BY-HS CODE'!L219</f>
        <v>0</v>
      </c>
      <c r="M125" s="220">
        <f>'BY-HS CODE'!M219</f>
        <v>0</v>
      </c>
      <c r="N125" s="220">
        <f>'BY-HS CODE'!N219</f>
        <v>871</v>
      </c>
      <c r="O125" s="220">
        <f>'BY-HS CODE'!O219</f>
        <v>0</v>
      </c>
      <c r="P125" s="220">
        <f>'BY-HS CODE'!P219</f>
        <v>1</v>
      </c>
      <c r="Q125" s="220">
        <f>'BY-HS CODE'!Q219</f>
        <v>0</v>
      </c>
      <c r="R125" s="182">
        <f>'BY-HS CODE'!R219</f>
        <v>0</v>
      </c>
      <c r="S125" s="182">
        <f>'BY-HS CODE'!S219</f>
        <v>0</v>
      </c>
      <c r="T125" s="221" t="str">
        <f t="shared" si="55"/>
        <v xml:space="preserve">n/a </v>
      </c>
    </row>
    <row r="126" spans="1:20" s="29" customFormat="1" ht="15" customHeight="1">
      <c r="A126" s="371" t="s">
        <v>145</v>
      </c>
      <c r="B126" s="255" t="s">
        <v>435</v>
      </c>
      <c r="C126" s="220">
        <f>'BY-HS CODE'!C220</f>
        <v>587</v>
      </c>
      <c r="D126" s="220">
        <f>'BY-HS CODE'!D220</f>
        <v>785</v>
      </c>
      <c r="E126" s="220">
        <f>'BY-HS CODE'!E220</f>
        <v>642</v>
      </c>
      <c r="F126" s="220">
        <f>'BY-HS CODE'!F220</f>
        <v>640</v>
      </c>
      <c r="G126" s="220">
        <f>'BY-HS CODE'!G220</f>
        <v>311</v>
      </c>
      <c r="H126" s="220">
        <f>'BY-HS CODE'!H220</f>
        <v>589</v>
      </c>
      <c r="I126" s="182">
        <f>'BY-HS CODE'!I220</f>
        <v>240</v>
      </c>
      <c r="J126" s="298">
        <f>'BY-HS CODE'!J220</f>
        <v>313</v>
      </c>
      <c r="K126" s="308">
        <f t="shared" si="56"/>
        <v>0.30416666666666664</v>
      </c>
      <c r="L126" s="220">
        <f>'BY-HS CODE'!L220</f>
        <v>587</v>
      </c>
      <c r="M126" s="220">
        <f>'BY-HS CODE'!M220</f>
        <v>785</v>
      </c>
      <c r="N126" s="220">
        <f>'BY-HS CODE'!N220</f>
        <v>642</v>
      </c>
      <c r="O126" s="220">
        <f>'BY-HS CODE'!O220</f>
        <v>640</v>
      </c>
      <c r="P126" s="220">
        <f>'BY-HS CODE'!P220</f>
        <v>311</v>
      </c>
      <c r="Q126" s="220">
        <f>'BY-HS CODE'!Q220</f>
        <v>589</v>
      </c>
      <c r="R126" s="182">
        <f>'BY-HS CODE'!R220</f>
        <v>240</v>
      </c>
      <c r="S126" s="182">
        <f>'BY-HS CODE'!S220</f>
        <v>313</v>
      </c>
      <c r="T126" s="221">
        <f t="shared" si="55"/>
        <v>0.30416666666666664</v>
      </c>
    </row>
    <row r="127" spans="1:20" s="29" customFormat="1" ht="15" customHeight="1">
      <c r="A127" s="371" t="s">
        <v>147</v>
      </c>
      <c r="B127" s="255" t="s">
        <v>94</v>
      </c>
      <c r="C127" s="220">
        <f>'BY-HS CODE'!C221</f>
        <v>12951</v>
      </c>
      <c r="D127" s="220">
        <f>'BY-HS CODE'!D221</f>
        <v>11052</v>
      </c>
      <c r="E127" s="220">
        <f>'BY-HS CODE'!E221</f>
        <v>11535</v>
      </c>
      <c r="F127" s="220">
        <f>'BY-HS CODE'!F221</f>
        <v>39655</v>
      </c>
      <c r="G127" s="220">
        <f>'BY-HS CODE'!G221</f>
        <v>14056</v>
      </c>
      <c r="H127" s="220">
        <f>'BY-HS CODE'!H221</f>
        <v>14615</v>
      </c>
      <c r="I127" s="182">
        <f>'BY-HS CODE'!I221</f>
        <v>4579</v>
      </c>
      <c r="J127" s="298">
        <f>'BY-HS CODE'!J221</f>
        <v>5955</v>
      </c>
      <c r="K127" s="308">
        <f t="shared" si="56"/>
        <v>0.30050229307709109</v>
      </c>
      <c r="L127" s="220">
        <f>'BY-HS CODE'!L221</f>
        <v>1855</v>
      </c>
      <c r="M127" s="220">
        <f>'BY-HS CODE'!M221</f>
        <v>2274</v>
      </c>
      <c r="N127" s="220">
        <f>'BY-HS CODE'!N221</f>
        <v>3286</v>
      </c>
      <c r="O127" s="220">
        <f>'BY-HS CODE'!O221</f>
        <v>26539</v>
      </c>
      <c r="P127" s="220">
        <f>'BY-HS CODE'!P221</f>
        <v>406</v>
      </c>
      <c r="Q127" s="220">
        <f>'BY-HS CODE'!Q221</f>
        <v>1339</v>
      </c>
      <c r="R127" s="182">
        <f>'BY-HS CODE'!R221</f>
        <v>111</v>
      </c>
      <c r="S127" s="182">
        <f>'BY-HS CODE'!S221</f>
        <v>647</v>
      </c>
      <c r="T127" s="221">
        <f t="shared" si="55"/>
        <v>4.8288288288288292</v>
      </c>
    </row>
    <row r="128" spans="1:20" s="29" customFormat="1" ht="15" customHeight="1">
      <c r="A128" s="371" t="s">
        <v>149</v>
      </c>
      <c r="B128" s="255" t="s">
        <v>150</v>
      </c>
      <c r="C128" s="220">
        <f>'BY-HS CODE'!C222</f>
        <v>1962</v>
      </c>
      <c r="D128" s="220">
        <f>'BY-HS CODE'!D222</f>
        <v>1604</v>
      </c>
      <c r="E128" s="220">
        <f>'BY-HS CODE'!E222</f>
        <v>1462</v>
      </c>
      <c r="F128" s="220">
        <f>'BY-HS CODE'!F222</f>
        <v>1280</v>
      </c>
      <c r="G128" s="220">
        <f>'BY-HS CODE'!G222</f>
        <v>1244</v>
      </c>
      <c r="H128" s="220">
        <f>'BY-HS CODE'!H222</f>
        <v>1225</v>
      </c>
      <c r="I128" s="182">
        <f>'BY-HS CODE'!I222</f>
        <v>561</v>
      </c>
      <c r="J128" s="298">
        <f>'BY-HS CODE'!J222</f>
        <v>363</v>
      </c>
      <c r="K128" s="308">
        <f t="shared" si="56"/>
        <v>-0.35294117647058826</v>
      </c>
      <c r="L128" s="220">
        <f>'BY-HS CODE'!L222</f>
        <v>43</v>
      </c>
      <c r="M128" s="220">
        <f>'BY-HS CODE'!M222</f>
        <v>40</v>
      </c>
      <c r="N128" s="220">
        <f>'BY-HS CODE'!N222</f>
        <v>6</v>
      </c>
      <c r="O128" s="220">
        <f>'BY-HS CODE'!O222</f>
        <v>0</v>
      </c>
      <c r="P128" s="220">
        <f>'BY-HS CODE'!P222</f>
        <v>0</v>
      </c>
      <c r="Q128" s="220">
        <f>'BY-HS CODE'!Q222</f>
        <v>0</v>
      </c>
      <c r="R128" s="182">
        <f>'BY-HS CODE'!R222</f>
        <v>0</v>
      </c>
      <c r="S128" s="182">
        <f>'BY-HS CODE'!S222</f>
        <v>2</v>
      </c>
      <c r="T128" s="221" t="str">
        <f t="shared" si="55"/>
        <v xml:space="preserve">n/a </v>
      </c>
    </row>
    <row r="129" spans="1:20" s="29" customFormat="1" ht="15" customHeight="1">
      <c r="A129" s="371" t="s">
        <v>151</v>
      </c>
      <c r="B129" s="255" t="s">
        <v>152</v>
      </c>
      <c r="C129" s="220">
        <f>'BY-HS CODE'!C223</f>
        <v>6542</v>
      </c>
      <c r="D129" s="220">
        <f>'BY-HS CODE'!D223</f>
        <v>5618</v>
      </c>
      <c r="E129" s="220">
        <f>'BY-HS CODE'!E223</f>
        <v>7625</v>
      </c>
      <c r="F129" s="220">
        <f>'BY-HS CODE'!F223</f>
        <v>16751</v>
      </c>
      <c r="G129" s="220">
        <f>'BY-HS CODE'!G223</f>
        <v>10631</v>
      </c>
      <c r="H129" s="220">
        <f>'BY-HS CODE'!H223</f>
        <v>10885</v>
      </c>
      <c r="I129" s="182">
        <f>'BY-HS CODE'!I223</f>
        <v>1783</v>
      </c>
      <c r="J129" s="298">
        <f>'BY-HS CODE'!J223</f>
        <v>1613</v>
      </c>
      <c r="K129" s="308">
        <f t="shared" si="56"/>
        <v>-9.5344924284913063E-2</v>
      </c>
      <c r="L129" s="220">
        <f>'BY-HS CODE'!L223</f>
        <v>4</v>
      </c>
      <c r="M129" s="220">
        <f>'BY-HS CODE'!M223</f>
        <v>84</v>
      </c>
      <c r="N129" s="220">
        <f>'BY-HS CODE'!N223</f>
        <v>0</v>
      </c>
      <c r="O129" s="220">
        <f>'BY-HS CODE'!O223</f>
        <v>441</v>
      </c>
      <c r="P129" s="220">
        <f>'BY-HS CODE'!P223</f>
        <v>104</v>
      </c>
      <c r="Q129" s="220">
        <f>'BY-HS CODE'!Q223</f>
        <v>0</v>
      </c>
      <c r="R129" s="182">
        <f>'BY-HS CODE'!R223</f>
        <v>0</v>
      </c>
      <c r="S129" s="182">
        <f>'BY-HS CODE'!S223</f>
        <v>0</v>
      </c>
      <c r="T129" s="221" t="str">
        <f t="shared" si="55"/>
        <v xml:space="preserve">n/a </v>
      </c>
    </row>
    <row r="130" spans="1:20" s="29" customFormat="1" ht="15" customHeight="1">
      <c r="A130" s="371" t="s">
        <v>154</v>
      </c>
      <c r="B130" s="255" t="s">
        <v>155</v>
      </c>
      <c r="C130" s="220">
        <f>'BY-HS CODE'!C226</f>
        <v>187963</v>
      </c>
      <c r="D130" s="220">
        <f>'BY-HS CODE'!D226</f>
        <v>266896</v>
      </c>
      <c r="E130" s="220">
        <f>'BY-HS CODE'!E226</f>
        <v>239753</v>
      </c>
      <c r="F130" s="220">
        <f>'BY-HS CODE'!F226</f>
        <v>263446</v>
      </c>
      <c r="G130" s="220">
        <f>'BY-HS CODE'!G226</f>
        <v>312347</v>
      </c>
      <c r="H130" s="220">
        <f>'BY-HS CODE'!H226</f>
        <v>575265</v>
      </c>
      <c r="I130" s="182">
        <f>'BY-HS CODE'!I226</f>
        <v>149238</v>
      </c>
      <c r="J130" s="298">
        <f>'BY-HS CODE'!J226</f>
        <v>152756</v>
      </c>
      <c r="K130" s="308">
        <f t="shared" si="56"/>
        <v>2.3573084603117168E-2</v>
      </c>
      <c r="L130" s="220">
        <f>'BY-HS CODE'!L226</f>
        <v>56676</v>
      </c>
      <c r="M130" s="220">
        <f>'BY-HS CODE'!M226</f>
        <v>144283</v>
      </c>
      <c r="N130" s="220">
        <f>'BY-HS CODE'!N226</f>
        <v>190951</v>
      </c>
      <c r="O130" s="220">
        <f>'BY-HS CODE'!O226</f>
        <v>228277</v>
      </c>
      <c r="P130" s="220">
        <f>'BY-HS CODE'!P226</f>
        <v>278265</v>
      </c>
      <c r="Q130" s="220">
        <f>'BY-HS CODE'!Q226</f>
        <v>246157</v>
      </c>
      <c r="R130" s="182">
        <f>'BY-HS CODE'!R226</f>
        <v>126211</v>
      </c>
      <c r="S130" s="182">
        <f>'BY-HS CODE'!S226</f>
        <v>75680</v>
      </c>
      <c r="T130" s="221">
        <f t="shared" si="55"/>
        <v>-0.40036922296788713</v>
      </c>
    </row>
    <row r="131" spans="1:20" s="29" customFormat="1" ht="15" customHeight="1">
      <c r="A131" s="371" t="s">
        <v>156</v>
      </c>
      <c r="B131" s="255" t="s">
        <v>157</v>
      </c>
      <c r="C131" s="220">
        <f>'BY-HS CODE'!C227</f>
        <v>124</v>
      </c>
      <c r="D131" s="220">
        <f>'BY-HS CODE'!D227</f>
        <v>127</v>
      </c>
      <c r="E131" s="220">
        <f>'BY-HS CODE'!E227</f>
        <v>190</v>
      </c>
      <c r="F131" s="220">
        <f>'BY-HS CODE'!F227</f>
        <v>222</v>
      </c>
      <c r="G131" s="220">
        <f>'BY-HS CODE'!G227</f>
        <v>201</v>
      </c>
      <c r="H131" s="220">
        <f>'BY-HS CODE'!H227</f>
        <v>116</v>
      </c>
      <c r="I131" s="182">
        <f>'BY-HS CODE'!I227</f>
        <v>28</v>
      </c>
      <c r="J131" s="298">
        <f>'BY-HS CODE'!J227</f>
        <v>137</v>
      </c>
      <c r="K131" s="308">
        <f t="shared" si="56"/>
        <v>3.8928571428571428</v>
      </c>
      <c r="L131" s="220">
        <f>'BY-HS CODE'!L227</f>
        <v>92</v>
      </c>
      <c r="M131" s="220">
        <f>'BY-HS CODE'!M227</f>
        <v>102</v>
      </c>
      <c r="N131" s="220">
        <f>'BY-HS CODE'!N227</f>
        <v>94</v>
      </c>
      <c r="O131" s="220">
        <f>'BY-HS CODE'!O227</f>
        <v>166</v>
      </c>
      <c r="P131" s="220">
        <f>'BY-HS CODE'!P227</f>
        <v>131</v>
      </c>
      <c r="Q131" s="220">
        <f>'BY-HS CODE'!Q227</f>
        <v>68</v>
      </c>
      <c r="R131" s="182">
        <f>'BY-HS CODE'!R227</f>
        <v>17</v>
      </c>
      <c r="S131" s="182">
        <f>'BY-HS CODE'!S227</f>
        <v>61</v>
      </c>
      <c r="T131" s="221">
        <f t="shared" si="55"/>
        <v>2.5882352941176472</v>
      </c>
    </row>
    <row r="132" spans="1:20" s="29" customFormat="1" ht="15" customHeight="1">
      <c r="A132" s="371" t="s">
        <v>158</v>
      </c>
      <c r="B132" s="255" t="s">
        <v>159</v>
      </c>
      <c r="C132" s="220">
        <f>'BY-HS CODE'!C228</f>
        <v>59309</v>
      </c>
      <c r="D132" s="220">
        <f>'BY-HS CODE'!D228</f>
        <v>65745</v>
      </c>
      <c r="E132" s="220">
        <f>'BY-HS CODE'!E228</f>
        <v>74654</v>
      </c>
      <c r="F132" s="220">
        <f>'BY-HS CODE'!F228</f>
        <v>66927</v>
      </c>
      <c r="G132" s="220">
        <f>'BY-HS CODE'!G228</f>
        <v>79139</v>
      </c>
      <c r="H132" s="220">
        <f>'BY-HS CODE'!H228</f>
        <v>106965</v>
      </c>
      <c r="I132" s="182">
        <f>'BY-HS CODE'!I228</f>
        <v>28952</v>
      </c>
      <c r="J132" s="298">
        <f>'BY-HS CODE'!J228</f>
        <v>41728</v>
      </c>
      <c r="K132" s="308">
        <f t="shared" si="56"/>
        <v>0.44128212213318596</v>
      </c>
      <c r="L132" s="220">
        <f>'BY-HS CODE'!L228</f>
        <v>231</v>
      </c>
      <c r="M132" s="220">
        <f>'BY-HS CODE'!M228</f>
        <v>236</v>
      </c>
      <c r="N132" s="220">
        <f>'BY-HS CODE'!N228</f>
        <v>334</v>
      </c>
      <c r="O132" s="220">
        <f>'BY-HS CODE'!O228</f>
        <v>513</v>
      </c>
      <c r="P132" s="220">
        <f>'BY-HS CODE'!P228</f>
        <v>789</v>
      </c>
      <c r="Q132" s="220">
        <f>'BY-HS CODE'!Q228</f>
        <v>839</v>
      </c>
      <c r="R132" s="182">
        <f>'BY-HS CODE'!R228</f>
        <v>277</v>
      </c>
      <c r="S132" s="182">
        <f>'BY-HS CODE'!S228</f>
        <v>357</v>
      </c>
      <c r="T132" s="221">
        <f t="shared" si="55"/>
        <v>0.28880866425992779</v>
      </c>
    </row>
    <row r="133" spans="1:20" s="29" customFormat="1" ht="15" customHeight="1">
      <c r="A133" s="371" t="s">
        <v>160</v>
      </c>
      <c r="B133" s="255" t="s">
        <v>161</v>
      </c>
      <c r="C133" s="220">
        <f>'BY-HS CODE'!C229</f>
        <v>5160</v>
      </c>
      <c r="D133" s="220">
        <f>'BY-HS CODE'!D229</f>
        <v>5867</v>
      </c>
      <c r="E133" s="220">
        <f>'BY-HS CODE'!E229</f>
        <v>8487</v>
      </c>
      <c r="F133" s="220">
        <f>'BY-HS CODE'!F229</f>
        <v>7455</v>
      </c>
      <c r="G133" s="220">
        <f>'BY-HS CODE'!G229</f>
        <v>6542</v>
      </c>
      <c r="H133" s="220">
        <f>'BY-HS CODE'!H229</f>
        <v>10685</v>
      </c>
      <c r="I133" s="182">
        <f>'BY-HS CODE'!I229</f>
        <v>3375</v>
      </c>
      <c r="J133" s="298">
        <f>'BY-HS CODE'!J229</f>
        <v>4205</v>
      </c>
      <c r="K133" s="308">
        <f t="shared" si="56"/>
        <v>0.24592592592592594</v>
      </c>
      <c r="L133" s="220">
        <f>'BY-HS CODE'!L229</f>
        <v>35</v>
      </c>
      <c r="M133" s="220">
        <f>'BY-HS CODE'!M229</f>
        <v>34</v>
      </c>
      <c r="N133" s="220">
        <f>'BY-HS CODE'!N229</f>
        <v>163</v>
      </c>
      <c r="O133" s="220">
        <f>'BY-HS CODE'!O229</f>
        <v>258</v>
      </c>
      <c r="P133" s="220">
        <f>'BY-HS CODE'!P229</f>
        <v>201</v>
      </c>
      <c r="Q133" s="220">
        <f>'BY-HS CODE'!Q229</f>
        <v>420</v>
      </c>
      <c r="R133" s="182">
        <f>'BY-HS CODE'!R229</f>
        <v>139</v>
      </c>
      <c r="S133" s="182">
        <f>'BY-HS CODE'!S229</f>
        <v>13</v>
      </c>
      <c r="T133" s="221">
        <f t="shared" si="55"/>
        <v>-0.90647482014388492</v>
      </c>
    </row>
    <row r="134" spans="1:20" s="29" customFormat="1" ht="15" customHeight="1">
      <c r="A134" s="371" t="s">
        <v>162</v>
      </c>
      <c r="B134" s="255" t="s">
        <v>163</v>
      </c>
      <c r="C134" s="220">
        <f>'BY-HS CODE'!C230</f>
        <v>304892</v>
      </c>
      <c r="D134" s="220">
        <f>'BY-HS CODE'!D230</f>
        <v>359744</v>
      </c>
      <c r="E134" s="220">
        <f>'BY-HS CODE'!E230</f>
        <v>388358</v>
      </c>
      <c r="F134" s="220">
        <f>'BY-HS CODE'!F230</f>
        <v>348712</v>
      </c>
      <c r="G134" s="220">
        <f>'BY-HS CODE'!G230</f>
        <v>404405</v>
      </c>
      <c r="H134" s="220">
        <f>'BY-HS CODE'!H230</f>
        <v>661615</v>
      </c>
      <c r="I134" s="182">
        <f>'BY-HS CODE'!I230</f>
        <v>205979</v>
      </c>
      <c r="J134" s="298">
        <f>'BY-HS CODE'!J230</f>
        <v>304506</v>
      </c>
      <c r="K134" s="308">
        <f t="shared" si="56"/>
        <v>0.4783351700901548</v>
      </c>
      <c r="L134" s="220">
        <f>'BY-HS CODE'!L230</f>
        <v>3038</v>
      </c>
      <c r="M134" s="220">
        <f>'BY-HS CODE'!M230</f>
        <v>2545</v>
      </c>
      <c r="N134" s="220">
        <f>'BY-HS CODE'!N230</f>
        <v>1803</v>
      </c>
      <c r="O134" s="220">
        <f>'BY-HS CODE'!O230</f>
        <v>1626</v>
      </c>
      <c r="P134" s="220">
        <f>'BY-HS CODE'!P230</f>
        <v>804</v>
      </c>
      <c r="Q134" s="220">
        <f>'BY-HS CODE'!Q230</f>
        <v>18</v>
      </c>
      <c r="R134" s="182">
        <f>'BY-HS CODE'!R230</f>
        <v>5</v>
      </c>
      <c r="S134" s="182">
        <f>'BY-HS CODE'!S230</f>
        <v>1</v>
      </c>
      <c r="T134" s="221">
        <f t="shared" si="55"/>
        <v>-0.8</v>
      </c>
    </row>
    <row r="135" spans="1:20" s="29" customFormat="1" ht="15" customHeight="1">
      <c r="A135" s="371" t="s">
        <v>164</v>
      </c>
      <c r="B135" s="255" t="s">
        <v>436</v>
      </c>
      <c r="C135" s="220">
        <f>'BY-HS CODE'!C231</f>
        <v>32568</v>
      </c>
      <c r="D135" s="220">
        <f>'BY-HS CODE'!D231</f>
        <v>31041</v>
      </c>
      <c r="E135" s="220">
        <f>'BY-HS CODE'!E231</f>
        <v>35931</v>
      </c>
      <c r="F135" s="220">
        <f>'BY-HS CODE'!F231</f>
        <v>43164</v>
      </c>
      <c r="G135" s="220">
        <f>'BY-HS CODE'!G231</f>
        <v>47172</v>
      </c>
      <c r="H135" s="220">
        <f>'BY-HS CODE'!H231</f>
        <v>67946</v>
      </c>
      <c r="I135" s="182">
        <f>'BY-HS CODE'!I231</f>
        <v>21983</v>
      </c>
      <c r="J135" s="298">
        <f>'BY-HS CODE'!J231</f>
        <v>30097</v>
      </c>
      <c r="K135" s="308">
        <f t="shared" si="56"/>
        <v>0.36910339808033482</v>
      </c>
      <c r="L135" s="220">
        <f>'BY-HS CODE'!L231</f>
        <v>792</v>
      </c>
      <c r="M135" s="220">
        <f>'BY-HS CODE'!M231</f>
        <v>978</v>
      </c>
      <c r="N135" s="220">
        <f>'BY-HS CODE'!N231</f>
        <v>1999</v>
      </c>
      <c r="O135" s="220">
        <f>'BY-HS CODE'!O231</f>
        <v>2088</v>
      </c>
      <c r="P135" s="220">
        <f>'BY-HS CODE'!P231</f>
        <v>2860</v>
      </c>
      <c r="Q135" s="220">
        <f>'BY-HS CODE'!Q231</f>
        <v>2828</v>
      </c>
      <c r="R135" s="182">
        <f>'BY-HS CODE'!R231</f>
        <v>1026</v>
      </c>
      <c r="S135" s="182">
        <f>'BY-HS CODE'!S231</f>
        <v>1335</v>
      </c>
      <c r="T135" s="221">
        <f t="shared" si="55"/>
        <v>0.30116959064327486</v>
      </c>
    </row>
    <row r="136" spans="1:20" s="29" customFormat="1" ht="15" customHeight="1">
      <c r="A136" s="371" t="s">
        <v>166</v>
      </c>
      <c r="B136" s="255" t="s">
        <v>437</v>
      </c>
      <c r="C136" s="220">
        <f>'BY-HS CODE'!C232</f>
        <v>75837</v>
      </c>
      <c r="D136" s="220">
        <f>'BY-HS CODE'!D232</f>
        <v>96465</v>
      </c>
      <c r="E136" s="220">
        <f>'BY-HS CODE'!E232</f>
        <v>89137</v>
      </c>
      <c r="F136" s="220">
        <f>'BY-HS CODE'!F232</f>
        <v>58583</v>
      </c>
      <c r="G136" s="220">
        <f>'BY-HS CODE'!G232</f>
        <v>61610</v>
      </c>
      <c r="H136" s="220">
        <f>'BY-HS CODE'!H232</f>
        <v>109215</v>
      </c>
      <c r="I136" s="182">
        <f>'BY-HS CODE'!I232</f>
        <v>35864</v>
      </c>
      <c r="J136" s="298">
        <f>'BY-HS CODE'!J232</f>
        <v>46794</v>
      </c>
      <c r="K136" s="308">
        <f t="shared" si="56"/>
        <v>0.30476243586883783</v>
      </c>
      <c r="L136" s="220">
        <f>'BY-HS CODE'!L232</f>
        <v>1979</v>
      </c>
      <c r="M136" s="220">
        <f>'BY-HS CODE'!M232</f>
        <v>545</v>
      </c>
      <c r="N136" s="220">
        <f>'BY-HS CODE'!N232</f>
        <v>701</v>
      </c>
      <c r="O136" s="220">
        <f>'BY-HS CODE'!O232</f>
        <v>764</v>
      </c>
      <c r="P136" s="220">
        <f>'BY-HS CODE'!P232</f>
        <v>875</v>
      </c>
      <c r="Q136" s="220">
        <f>'BY-HS CODE'!Q232</f>
        <v>1691</v>
      </c>
      <c r="R136" s="182">
        <f>'BY-HS CODE'!R232</f>
        <v>601</v>
      </c>
      <c r="S136" s="182">
        <f>'BY-HS CODE'!S232</f>
        <v>141</v>
      </c>
      <c r="T136" s="221">
        <f t="shared" si="55"/>
        <v>-0.76539101497504158</v>
      </c>
    </row>
    <row r="137" spans="1:20" s="29" customFormat="1" ht="15" customHeight="1">
      <c r="A137" s="371" t="s">
        <v>168</v>
      </c>
      <c r="B137" s="255" t="s">
        <v>169</v>
      </c>
      <c r="C137" s="220">
        <f>'BY-HS CODE'!C233</f>
        <v>99804</v>
      </c>
      <c r="D137" s="220">
        <f>'BY-HS CODE'!D233</f>
        <v>118611</v>
      </c>
      <c r="E137" s="220">
        <f>'BY-HS CODE'!E233</f>
        <v>108077</v>
      </c>
      <c r="F137" s="220">
        <f>'BY-HS CODE'!F233</f>
        <v>123726</v>
      </c>
      <c r="G137" s="220">
        <f>'BY-HS CODE'!G233</f>
        <v>113886</v>
      </c>
      <c r="H137" s="220">
        <f>'BY-HS CODE'!H233</f>
        <v>226636</v>
      </c>
      <c r="I137" s="182">
        <f>'BY-HS CODE'!I233</f>
        <v>58175</v>
      </c>
      <c r="J137" s="298">
        <f>'BY-HS CODE'!J233</f>
        <v>61394</v>
      </c>
      <c r="K137" s="308">
        <f t="shared" si="56"/>
        <v>5.5333046841426731E-2</v>
      </c>
      <c r="L137" s="220">
        <f>'BY-HS CODE'!L233</f>
        <v>1098</v>
      </c>
      <c r="M137" s="220">
        <f>'BY-HS CODE'!M233</f>
        <v>502</v>
      </c>
      <c r="N137" s="220">
        <f>'BY-HS CODE'!N233</f>
        <v>73</v>
      </c>
      <c r="O137" s="220">
        <f>'BY-HS CODE'!O233</f>
        <v>130</v>
      </c>
      <c r="P137" s="220">
        <f>'BY-HS CODE'!P233</f>
        <v>117</v>
      </c>
      <c r="Q137" s="220">
        <f>'BY-HS CODE'!Q233</f>
        <v>4879</v>
      </c>
      <c r="R137" s="182">
        <f>'BY-HS CODE'!R233</f>
        <v>6</v>
      </c>
      <c r="S137" s="182">
        <f>'BY-HS CODE'!S233</f>
        <v>78</v>
      </c>
      <c r="T137" s="221">
        <f t="shared" si="55"/>
        <v>12</v>
      </c>
    </row>
    <row r="138" spans="1:20" s="29" customFormat="1" ht="15" customHeight="1">
      <c r="A138" s="371" t="s">
        <v>170</v>
      </c>
      <c r="B138" s="255" t="s">
        <v>438</v>
      </c>
      <c r="C138" s="220">
        <f>'BY-HS CODE'!C234</f>
        <v>93497</v>
      </c>
      <c r="D138" s="220">
        <f>'BY-HS CODE'!D234</f>
        <v>96348</v>
      </c>
      <c r="E138" s="220">
        <f>'BY-HS CODE'!E234</f>
        <v>93559</v>
      </c>
      <c r="F138" s="220">
        <f>'BY-HS CODE'!F234</f>
        <v>102799</v>
      </c>
      <c r="G138" s="220">
        <f>'BY-HS CODE'!G234</f>
        <v>107250</v>
      </c>
      <c r="H138" s="220">
        <f>'BY-HS CODE'!H234</f>
        <v>135166</v>
      </c>
      <c r="I138" s="182">
        <f>'BY-HS CODE'!I234</f>
        <v>43608</v>
      </c>
      <c r="J138" s="298">
        <f>'BY-HS CODE'!J234</f>
        <v>42042</v>
      </c>
      <c r="K138" s="308">
        <f t="shared" si="56"/>
        <v>-3.5910842047330763E-2</v>
      </c>
      <c r="L138" s="220">
        <f>'BY-HS CODE'!L234</f>
        <v>7763</v>
      </c>
      <c r="M138" s="220">
        <f>'BY-HS CODE'!M234</f>
        <v>6183</v>
      </c>
      <c r="N138" s="220">
        <f>'BY-HS CODE'!N234</f>
        <v>4975</v>
      </c>
      <c r="O138" s="220">
        <f>'BY-HS CODE'!O234</f>
        <v>4496</v>
      </c>
      <c r="P138" s="220">
        <f>'BY-HS CODE'!P234</f>
        <v>6100</v>
      </c>
      <c r="Q138" s="220">
        <f>'BY-HS CODE'!Q234</f>
        <v>8833</v>
      </c>
      <c r="R138" s="182">
        <f>'BY-HS CODE'!R234</f>
        <v>2818</v>
      </c>
      <c r="S138" s="182">
        <f>'BY-HS CODE'!S234</f>
        <v>2739</v>
      </c>
      <c r="T138" s="221">
        <f t="shared" si="55"/>
        <v>-2.8034066713981547E-2</v>
      </c>
    </row>
    <row r="139" spans="1:20" s="29" customFormat="1" ht="15" customHeight="1">
      <c r="A139" s="371" t="s">
        <v>172</v>
      </c>
      <c r="B139" s="255" t="s">
        <v>541</v>
      </c>
      <c r="C139" s="220">
        <f>'BY-HS CODE'!C237</f>
        <v>29480</v>
      </c>
      <c r="D139" s="220">
        <f>'BY-HS CODE'!D237</f>
        <v>34591</v>
      </c>
      <c r="E139" s="220">
        <f>'BY-HS CODE'!E237</f>
        <v>34825</v>
      </c>
      <c r="F139" s="220">
        <f>'BY-HS CODE'!F237</f>
        <v>34331</v>
      </c>
      <c r="G139" s="220">
        <f>'BY-HS CODE'!G237</f>
        <v>35628</v>
      </c>
      <c r="H139" s="220">
        <f>'BY-HS CODE'!H237</f>
        <v>63318</v>
      </c>
      <c r="I139" s="182">
        <f>'BY-HS CODE'!I237</f>
        <v>18157</v>
      </c>
      <c r="J139" s="298">
        <f>'BY-HS CODE'!J237</f>
        <v>33284</v>
      </c>
      <c r="K139" s="308">
        <f t="shared" si="56"/>
        <v>0.83312221181913315</v>
      </c>
      <c r="L139" s="220">
        <f>'BY-HS CODE'!L237</f>
        <v>1487</v>
      </c>
      <c r="M139" s="220">
        <f>'BY-HS CODE'!M237</f>
        <v>1112</v>
      </c>
      <c r="N139" s="220">
        <f>'BY-HS CODE'!N237</f>
        <v>1205</v>
      </c>
      <c r="O139" s="220">
        <f>'BY-HS CODE'!O237</f>
        <v>937</v>
      </c>
      <c r="P139" s="220">
        <f>'BY-HS CODE'!P237</f>
        <v>1033</v>
      </c>
      <c r="Q139" s="220">
        <f>'BY-HS CODE'!Q237</f>
        <v>876</v>
      </c>
      <c r="R139" s="182">
        <f>'BY-HS CODE'!R237</f>
        <v>252</v>
      </c>
      <c r="S139" s="182">
        <f>'BY-HS CODE'!S237</f>
        <v>379</v>
      </c>
      <c r="T139" s="221">
        <f t="shared" si="55"/>
        <v>0.50396825396825395</v>
      </c>
    </row>
    <row r="140" spans="1:20" s="29" customFormat="1" ht="15" customHeight="1">
      <c r="A140" s="371" t="s">
        <v>173</v>
      </c>
      <c r="B140" s="255" t="s">
        <v>174</v>
      </c>
      <c r="C140" s="220">
        <f>'BY-HS CODE'!C238</f>
        <v>94374</v>
      </c>
      <c r="D140" s="220">
        <f>'BY-HS CODE'!D238</f>
        <v>86468</v>
      </c>
      <c r="E140" s="220">
        <f>'BY-HS CODE'!E238</f>
        <v>88422</v>
      </c>
      <c r="F140" s="220">
        <f>'BY-HS CODE'!F238</f>
        <v>90642</v>
      </c>
      <c r="G140" s="220">
        <f>'BY-HS CODE'!G238</f>
        <v>93274</v>
      </c>
      <c r="H140" s="220">
        <f>'BY-HS CODE'!H238</f>
        <v>121724</v>
      </c>
      <c r="I140" s="182">
        <f>'BY-HS CODE'!I238</f>
        <v>41977</v>
      </c>
      <c r="J140" s="298">
        <f>'BY-HS CODE'!J238</f>
        <v>46190</v>
      </c>
      <c r="K140" s="308">
        <f t="shared" si="56"/>
        <v>0.1003644853133859</v>
      </c>
      <c r="L140" s="220">
        <f>'BY-HS CODE'!L238</f>
        <v>30694</v>
      </c>
      <c r="M140" s="220">
        <f>'BY-HS CODE'!M238</f>
        <v>27870</v>
      </c>
      <c r="N140" s="220">
        <f>'BY-HS CODE'!N238</f>
        <v>29282</v>
      </c>
      <c r="O140" s="220">
        <f>'BY-HS CODE'!O238</f>
        <v>25188</v>
      </c>
      <c r="P140" s="220">
        <f>'BY-HS CODE'!P238</f>
        <v>22157</v>
      </c>
      <c r="Q140" s="220">
        <f>'BY-HS CODE'!Q238</f>
        <v>27549</v>
      </c>
      <c r="R140" s="182">
        <f>'BY-HS CODE'!R238</f>
        <v>9332</v>
      </c>
      <c r="S140" s="182">
        <f>'BY-HS CODE'!S238</f>
        <v>8556</v>
      </c>
      <c r="T140" s="221">
        <f t="shared" si="55"/>
        <v>-8.3154736390912989E-2</v>
      </c>
    </row>
    <row r="141" spans="1:20" s="29" customFormat="1" ht="15" customHeight="1">
      <c r="A141" s="371" t="s">
        <v>175</v>
      </c>
      <c r="B141" s="255" t="s">
        <v>176</v>
      </c>
      <c r="C141" s="220">
        <f>'BY-HS CODE'!C241</f>
        <v>35545</v>
      </c>
      <c r="D141" s="220">
        <f>'BY-HS CODE'!D241</f>
        <v>36955</v>
      </c>
      <c r="E141" s="220">
        <f>'BY-HS CODE'!E241</f>
        <v>35554</v>
      </c>
      <c r="F141" s="220">
        <f>'BY-HS CODE'!F241</f>
        <v>43500</v>
      </c>
      <c r="G141" s="220">
        <f>'BY-HS CODE'!G241</f>
        <v>69015</v>
      </c>
      <c r="H141" s="220">
        <f>'BY-HS CODE'!H241</f>
        <v>102495</v>
      </c>
      <c r="I141" s="182">
        <f>'BY-HS CODE'!I241</f>
        <v>34582</v>
      </c>
      <c r="J141" s="298">
        <f>'BY-HS CODE'!J241</f>
        <v>35445</v>
      </c>
      <c r="K141" s="308">
        <f t="shared" si="56"/>
        <v>2.4955178994852813E-2</v>
      </c>
      <c r="L141" s="220">
        <f>'BY-HS CODE'!L241</f>
        <v>622</v>
      </c>
      <c r="M141" s="220">
        <f>'BY-HS CODE'!M241</f>
        <v>918</v>
      </c>
      <c r="N141" s="220">
        <f>'BY-HS CODE'!N241</f>
        <v>1164</v>
      </c>
      <c r="O141" s="220">
        <f>'BY-HS CODE'!O241</f>
        <v>639</v>
      </c>
      <c r="P141" s="220">
        <f>'BY-HS CODE'!P241</f>
        <v>540</v>
      </c>
      <c r="Q141" s="220">
        <f>'BY-HS CODE'!Q241</f>
        <v>732</v>
      </c>
      <c r="R141" s="182">
        <f>'BY-HS CODE'!R241</f>
        <v>255</v>
      </c>
      <c r="S141" s="182">
        <f>'BY-HS CODE'!S241</f>
        <v>453</v>
      </c>
      <c r="T141" s="221">
        <f t="shared" si="55"/>
        <v>0.77647058823529413</v>
      </c>
    </row>
    <row r="142" spans="1:20" s="29" customFormat="1" ht="15" customHeight="1">
      <c r="A142" s="371" t="s">
        <v>177</v>
      </c>
      <c r="B142" s="255" t="s">
        <v>178</v>
      </c>
      <c r="C142" s="220">
        <f>'BY-HS CODE'!C242</f>
        <v>0</v>
      </c>
      <c r="D142" s="220">
        <f>'BY-HS CODE'!D242</f>
        <v>0</v>
      </c>
      <c r="E142" s="220">
        <f>'BY-HS CODE'!E242</f>
        <v>0</v>
      </c>
      <c r="F142" s="220">
        <f>'BY-HS CODE'!F242</f>
        <v>0</v>
      </c>
      <c r="G142" s="220">
        <f>'BY-HS CODE'!G242</f>
        <v>0</v>
      </c>
      <c r="H142" s="220">
        <f>'BY-HS CODE'!H242</f>
        <v>0</v>
      </c>
      <c r="I142" s="182">
        <f>'BY-HS CODE'!I242</f>
        <v>0</v>
      </c>
      <c r="J142" s="298">
        <f>'BY-HS CODE'!J242</f>
        <v>0</v>
      </c>
      <c r="K142" s="308" t="str">
        <f t="shared" si="56"/>
        <v xml:space="preserve">n/a </v>
      </c>
      <c r="L142" s="220">
        <f>'BY-HS CODE'!L242</f>
        <v>0</v>
      </c>
      <c r="M142" s="220">
        <f>'BY-HS CODE'!M242</f>
        <v>0</v>
      </c>
      <c r="N142" s="220">
        <f>'BY-HS CODE'!N242</f>
        <v>0</v>
      </c>
      <c r="O142" s="220">
        <f>'BY-HS CODE'!O242</f>
        <v>0</v>
      </c>
      <c r="P142" s="220">
        <f>'BY-HS CODE'!P242</f>
        <v>0</v>
      </c>
      <c r="Q142" s="220">
        <f>'BY-HS CODE'!Q242</f>
        <v>0</v>
      </c>
      <c r="R142" s="182">
        <f>'BY-HS CODE'!R242</f>
        <v>0</v>
      </c>
      <c r="S142" s="182">
        <f>'BY-HS CODE'!S242</f>
        <v>0</v>
      </c>
      <c r="T142" s="221" t="str">
        <f t="shared" si="55"/>
        <v xml:space="preserve">n/a </v>
      </c>
    </row>
    <row r="143" spans="1:20" s="29" customFormat="1" ht="15" customHeight="1">
      <c r="A143" s="371" t="s">
        <v>179</v>
      </c>
      <c r="B143" s="255" t="s">
        <v>180</v>
      </c>
      <c r="C143" s="220">
        <f>'BY-HS CODE'!C243</f>
        <v>655</v>
      </c>
      <c r="D143" s="220">
        <f>'BY-HS CODE'!D243</f>
        <v>550</v>
      </c>
      <c r="E143" s="220">
        <f>'BY-HS CODE'!E243</f>
        <v>1527</v>
      </c>
      <c r="F143" s="220">
        <f>'BY-HS CODE'!F243</f>
        <v>1478</v>
      </c>
      <c r="G143" s="220">
        <f>'BY-HS CODE'!G243</f>
        <v>1472</v>
      </c>
      <c r="H143" s="220">
        <f>'BY-HS CODE'!H243</f>
        <v>6785</v>
      </c>
      <c r="I143" s="182">
        <f>'BY-HS CODE'!I243</f>
        <v>510</v>
      </c>
      <c r="J143" s="298">
        <f>'BY-HS CODE'!J243</f>
        <v>2114</v>
      </c>
      <c r="K143" s="308">
        <f t="shared" si="56"/>
        <v>3.1450980392156862</v>
      </c>
      <c r="L143" s="220">
        <f>'BY-HS CODE'!L243</f>
        <v>7</v>
      </c>
      <c r="M143" s="220">
        <f>'BY-HS CODE'!M243</f>
        <v>19</v>
      </c>
      <c r="N143" s="220">
        <f>'BY-HS CODE'!N243</f>
        <v>6</v>
      </c>
      <c r="O143" s="220">
        <f>'BY-HS CODE'!O243</f>
        <v>20</v>
      </c>
      <c r="P143" s="220">
        <f>'BY-HS CODE'!P243</f>
        <v>46</v>
      </c>
      <c r="Q143" s="220">
        <f>'BY-HS CODE'!Q243</f>
        <v>938</v>
      </c>
      <c r="R143" s="182">
        <f>'BY-HS CODE'!R243</f>
        <v>107</v>
      </c>
      <c r="S143" s="182">
        <f>'BY-HS CODE'!S243</f>
        <v>968</v>
      </c>
      <c r="T143" s="221">
        <f t="shared" si="55"/>
        <v>8.0467289719626169</v>
      </c>
    </row>
    <row r="144" spans="1:20" s="29" customFormat="1" ht="15" customHeight="1">
      <c r="A144" s="371" t="s">
        <v>181</v>
      </c>
      <c r="B144" s="255" t="s">
        <v>182</v>
      </c>
      <c r="C144" s="220">
        <f>'BY-HS CODE'!C244</f>
        <v>9541</v>
      </c>
      <c r="D144" s="220">
        <f>'BY-HS CODE'!D244</f>
        <v>9723</v>
      </c>
      <c r="E144" s="220">
        <f>'BY-HS CODE'!E244</f>
        <v>10315</v>
      </c>
      <c r="F144" s="220">
        <f>'BY-HS CODE'!F244</f>
        <v>8339</v>
      </c>
      <c r="G144" s="220">
        <f>'BY-HS CODE'!G244</f>
        <v>10788</v>
      </c>
      <c r="H144" s="220">
        <f>'BY-HS CODE'!H244</f>
        <v>10847</v>
      </c>
      <c r="I144" s="182">
        <f>'BY-HS CODE'!I244</f>
        <v>3733</v>
      </c>
      <c r="J144" s="298">
        <f>'BY-HS CODE'!J244</f>
        <v>3945</v>
      </c>
      <c r="K144" s="308">
        <f t="shared" si="56"/>
        <v>5.679078489150817E-2</v>
      </c>
      <c r="L144" s="220">
        <f>'BY-HS CODE'!L244</f>
        <v>1544</v>
      </c>
      <c r="M144" s="220">
        <f>'BY-HS CODE'!M244</f>
        <v>1765</v>
      </c>
      <c r="N144" s="220">
        <f>'BY-HS CODE'!N244</f>
        <v>2334</v>
      </c>
      <c r="O144" s="220">
        <f>'BY-HS CODE'!O244</f>
        <v>1740</v>
      </c>
      <c r="P144" s="220">
        <f>'BY-HS CODE'!P244</f>
        <v>2775</v>
      </c>
      <c r="Q144" s="220">
        <f>'BY-HS CODE'!Q244</f>
        <v>3455</v>
      </c>
      <c r="R144" s="182">
        <f>'BY-HS CODE'!R244</f>
        <v>1079</v>
      </c>
      <c r="S144" s="182">
        <f>'BY-HS CODE'!S244</f>
        <v>1404</v>
      </c>
      <c r="T144" s="221">
        <f t="shared" si="55"/>
        <v>0.30120481927710846</v>
      </c>
    </row>
    <row r="145" spans="1:20" s="29" customFormat="1" ht="15" customHeight="1">
      <c r="A145" s="371" t="s">
        <v>183</v>
      </c>
      <c r="B145" s="255" t="s">
        <v>184</v>
      </c>
      <c r="C145" s="220">
        <f>'BY-HS CODE'!C245</f>
        <v>0</v>
      </c>
      <c r="D145" s="220">
        <f>'BY-HS CODE'!D245</f>
        <v>0</v>
      </c>
      <c r="E145" s="220">
        <f>'BY-HS CODE'!E245</f>
        <v>0</v>
      </c>
      <c r="F145" s="220">
        <f>'BY-HS CODE'!F245</f>
        <v>203</v>
      </c>
      <c r="G145" s="220">
        <f>'BY-HS CODE'!G245</f>
        <v>0</v>
      </c>
      <c r="H145" s="220">
        <f>'BY-HS CODE'!H245</f>
        <v>298</v>
      </c>
      <c r="I145" s="182">
        <f>'BY-HS CODE'!I245</f>
        <v>248</v>
      </c>
      <c r="J145" s="298">
        <f>'BY-HS CODE'!J245</f>
        <v>249</v>
      </c>
      <c r="K145" s="308">
        <f t="shared" si="56"/>
        <v>4.0322580645161289E-3</v>
      </c>
      <c r="L145" s="220">
        <f>'BY-HS CODE'!L245</f>
        <v>0</v>
      </c>
      <c r="M145" s="220">
        <f>'BY-HS CODE'!M245</f>
        <v>0</v>
      </c>
      <c r="N145" s="220">
        <f>'BY-HS CODE'!N245</f>
        <v>0</v>
      </c>
      <c r="O145" s="220">
        <f>'BY-HS CODE'!O245</f>
        <v>0</v>
      </c>
      <c r="P145" s="220">
        <f>'BY-HS CODE'!P245</f>
        <v>0</v>
      </c>
      <c r="Q145" s="220">
        <f>'BY-HS CODE'!Q245</f>
        <v>0</v>
      </c>
      <c r="R145" s="182">
        <f>'BY-HS CODE'!R245</f>
        <v>0</v>
      </c>
      <c r="S145" s="182">
        <f>'BY-HS CODE'!S245</f>
        <v>0</v>
      </c>
      <c r="T145" s="221" t="str">
        <f t="shared" si="55"/>
        <v xml:space="preserve">n/a </v>
      </c>
    </row>
    <row r="146" spans="1:20" s="29" customFormat="1" ht="15" customHeight="1">
      <c r="A146" s="371" t="s">
        <v>200</v>
      </c>
      <c r="B146" s="255" t="s">
        <v>201</v>
      </c>
      <c r="C146" s="220">
        <f>'BY-HS CODE'!C262</f>
        <v>732425</v>
      </c>
      <c r="D146" s="220">
        <f>'BY-HS CODE'!D262</f>
        <v>850067</v>
      </c>
      <c r="E146" s="220">
        <f>'BY-HS CODE'!E262</f>
        <v>659119</v>
      </c>
      <c r="F146" s="220">
        <f>'BY-HS CODE'!F262</f>
        <v>629688</v>
      </c>
      <c r="G146" s="220">
        <f>'BY-HS CODE'!G262</f>
        <v>646067</v>
      </c>
      <c r="H146" s="220">
        <f>'BY-HS CODE'!H262</f>
        <v>863956</v>
      </c>
      <c r="I146" s="182">
        <f>'BY-HS CODE'!I262</f>
        <v>240363</v>
      </c>
      <c r="J146" s="298">
        <f>'BY-HS CODE'!J262</f>
        <v>318132</v>
      </c>
      <c r="K146" s="308">
        <f t="shared" ref="K146:K177" si="57">IF(I146&gt;0,(J146-I146)/I146,"n/a ")</f>
        <v>0.32354813344815964</v>
      </c>
      <c r="L146" s="220">
        <f>'BY-HS CODE'!L262</f>
        <v>2880</v>
      </c>
      <c r="M146" s="220">
        <f>'BY-HS CODE'!M262</f>
        <v>3160</v>
      </c>
      <c r="N146" s="220">
        <f>'BY-HS CODE'!N262</f>
        <v>3293</v>
      </c>
      <c r="O146" s="220">
        <f>'BY-HS CODE'!O262</f>
        <v>2973</v>
      </c>
      <c r="P146" s="220">
        <f>'BY-HS CODE'!P262</f>
        <v>3970</v>
      </c>
      <c r="Q146" s="220">
        <f>'BY-HS CODE'!Q262</f>
        <v>7746</v>
      </c>
      <c r="R146" s="182">
        <f>'BY-HS CODE'!R262</f>
        <v>2713</v>
      </c>
      <c r="S146" s="182">
        <f>'BY-HS CODE'!S262</f>
        <v>1437</v>
      </c>
      <c r="T146" s="221">
        <f t="shared" ref="T146:T183" si="58">IF(R146&gt;0,(S146-R146)/R146,"n/a ")</f>
        <v>-0.47032805012900847</v>
      </c>
    </row>
    <row r="147" spans="1:20" s="29" customFormat="1" ht="15" customHeight="1">
      <c r="A147" s="371" t="s">
        <v>202</v>
      </c>
      <c r="B147" s="255" t="s">
        <v>203</v>
      </c>
      <c r="C147" s="220">
        <f>'BY-HS CODE'!C263</f>
        <v>130836</v>
      </c>
      <c r="D147" s="220">
        <f>'BY-HS CODE'!D263</f>
        <v>135117</v>
      </c>
      <c r="E147" s="220">
        <f>'BY-HS CODE'!E263</f>
        <v>121432</v>
      </c>
      <c r="F147" s="220">
        <f>'BY-HS CODE'!F263</f>
        <v>144616</v>
      </c>
      <c r="G147" s="220">
        <f>'BY-HS CODE'!G263</f>
        <v>152278</v>
      </c>
      <c r="H147" s="220">
        <f>'BY-HS CODE'!H263</f>
        <v>163075</v>
      </c>
      <c r="I147" s="182">
        <f>'BY-HS CODE'!I263</f>
        <v>54484</v>
      </c>
      <c r="J147" s="298">
        <f>'BY-HS CODE'!J263</f>
        <v>63924</v>
      </c>
      <c r="K147" s="308">
        <f t="shared" si="57"/>
        <v>0.17326187504588503</v>
      </c>
      <c r="L147" s="220">
        <f>'BY-HS CODE'!L263</f>
        <v>19558</v>
      </c>
      <c r="M147" s="220">
        <f>'BY-HS CODE'!M263</f>
        <v>19005</v>
      </c>
      <c r="N147" s="220">
        <f>'BY-HS CODE'!N263</f>
        <v>19436</v>
      </c>
      <c r="O147" s="220">
        <f>'BY-HS CODE'!O263</f>
        <v>23541</v>
      </c>
      <c r="P147" s="220">
        <f>'BY-HS CODE'!P263</f>
        <v>23471</v>
      </c>
      <c r="Q147" s="220">
        <f>'BY-HS CODE'!Q263</f>
        <v>29834</v>
      </c>
      <c r="R147" s="182">
        <f>'BY-HS CODE'!R263</f>
        <v>10526</v>
      </c>
      <c r="S147" s="182">
        <f>'BY-HS CODE'!S263</f>
        <v>9909</v>
      </c>
      <c r="T147" s="221">
        <f t="shared" si="58"/>
        <v>-5.8616758502755086E-2</v>
      </c>
    </row>
    <row r="148" spans="1:20" s="29" customFormat="1" ht="15" customHeight="1">
      <c r="A148" s="371" t="s">
        <v>204</v>
      </c>
      <c r="B148" s="255" t="s">
        <v>205</v>
      </c>
      <c r="C148" s="220">
        <f>'BY-HS CODE'!C264</f>
        <v>104709</v>
      </c>
      <c r="D148" s="220">
        <f>'BY-HS CODE'!D264</f>
        <v>85989</v>
      </c>
      <c r="E148" s="220">
        <f>'BY-HS CODE'!E264</f>
        <v>62645</v>
      </c>
      <c r="F148" s="220">
        <f>'BY-HS CODE'!F264</f>
        <v>70305</v>
      </c>
      <c r="G148" s="220">
        <f>'BY-HS CODE'!G264</f>
        <v>77931</v>
      </c>
      <c r="H148" s="220">
        <f>'BY-HS CODE'!H264</f>
        <v>84567</v>
      </c>
      <c r="I148" s="182">
        <f>'BY-HS CODE'!I264</f>
        <v>26719</v>
      </c>
      <c r="J148" s="298">
        <f>'BY-HS CODE'!J264</f>
        <v>31671</v>
      </c>
      <c r="K148" s="308">
        <f t="shared" si="57"/>
        <v>0.18533627755529772</v>
      </c>
      <c r="L148" s="220">
        <f>'BY-HS CODE'!L264</f>
        <v>3654</v>
      </c>
      <c r="M148" s="220">
        <f>'BY-HS CODE'!M264</f>
        <v>490</v>
      </c>
      <c r="N148" s="220">
        <f>'BY-HS CODE'!N264</f>
        <v>240</v>
      </c>
      <c r="O148" s="220">
        <f>'BY-HS CODE'!O264</f>
        <v>298</v>
      </c>
      <c r="P148" s="220">
        <f>'BY-HS CODE'!P264</f>
        <v>178</v>
      </c>
      <c r="Q148" s="220">
        <f>'BY-HS CODE'!Q264</f>
        <v>333</v>
      </c>
      <c r="R148" s="182">
        <f>'BY-HS CODE'!R264</f>
        <v>118</v>
      </c>
      <c r="S148" s="182">
        <f>'BY-HS CODE'!S264</f>
        <v>71</v>
      </c>
      <c r="T148" s="221">
        <f t="shared" si="58"/>
        <v>-0.39830508474576271</v>
      </c>
    </row>
    <row r="149" spans="1:20" s="29" customFormat="1" ht="15" customHeight="1">
      <c r="A149" s="371" t="s">
        <v>210</v>
      </c>
      <c r="B149" s="255" t="s">
        <v>211</v>
      </c>
      <c r="C149" s="220">
        <f>'BY-HS CODE'!C271</f>
        <v>26301</v>
      </c>
      <c r="D149" s="220">
        <f>'BY-HS CODE'!D271</f>
        <v>29383</v>
      </c>
      <c r="E149" s="220">
        <f>'BY-HS CODE'!E271</f>
        <v>12878</v>
      </c>
      <c r="F149" s="220">
        <f>'BY-HS CODE'!F271</f>
        <v>12575</v>
      </c>
      <c r="G149" s="220">
        <f>'BY-HS CODE'!G271</f>
        <v>13800</v>
      </c>
      <c r="H149" s="220">
        <f>'BY-HS CODE'!H271</f>
        <v>13409</v>
      </c>
      <c r="I149" s="182">
        <f>'BY-HS CODE'!I271</f>
        <v>2974</v>
      </c>
      <c r="J149" s="298">
        <f>'BY-HS CODE'!J271</f>
        <v>3585</v>
      </c>
      <c r="K149" s="308">
        <f t="shared" si="57"/>
        <v>0.2054472091459314</v>
      </c>
      <c r="L149" s="220">
        <f>'BY-HS CODE'!L271</f>
        <v>340</v>
      </c>
      <c r="M149" s="220">
        <f>'BY-HS CODE'!M271</f>
        <v>1108</v>
      </c>
      <c r="N149" s="220">
        <f>'BY-HS CODE'!N271</f>
        <v>337</v>
      </c>
      <c r="O149" s="220">
        <f>'BY-HS CODE'!O271</f>
        <v>91</v>
      </c>
      <c r="P149" s="220">
        <f>'BY-HS CODE'!P271</f>
        <v>161</v>
      </c>
      <c r="Q149" s="220">
        <f>'BY-HS CODE'!Q271</f>
        <v>99</v>
      </c>
      <c r="R149" s="182">
        <f>'BY-HS CODE'!R271</f>
        <v>34</v>
      </c>
      <c r="S149" s="182">
        <f>'BY-HS CODE'!S271</f>
        <v>25</v>
      </c>
      <c r="T149" s="221">
        <f t="shared" si="58"/>
        <v>-0.26470588235294118</v>
      </c>
    </row>
    <row r="150" spans="1:20" s="29" customFormat="1" ht="15" customHeight="1">
      <c r="A150" s="371" t="s">
        <v>212</v>
      </c>
      <c r="B150" s="255" t="s">
        <v>213</v>
      </c>
      <c r="C150" s="220">
        <f>'BY-HS CODE'!C272</f>
        <v>737</v>
      </c>
      <c r="D150" s="220">
        <f>'BY-HS CODE'!D272</f>
        <v>633</v>
      </c>
      <c r="E150" s="220">
        <f>'BY-HS CODE'!E272</f>
        <v>274</v>
      </c>
      <c r="F150" s="220">
        <f>'BY-HS CODE'!F272</f>
        <v>46</v>
      </c>
      <c r="G150" s="220">
        <f>'BY-HS CODE'!G272</f>
        <v>131</v>
      </c>
      <c r="H150" s="220">
        <f>'BY-HS CODE'!H272</f>
        <v>270</v>
      </c>
      <c r="I150" s="182">
        <f>'BY-HS CODE'!I272</f>
        <v>121</v>
      </c>
      <c r="J150" s="298">
        <f>'BY-HS CODE'!J272</f>
        <v>62</v>
      </c>
      <c r="K150" s="308">
        <f t="shared" si="57"/>
        <v>-0.48760330578512395</v>
      </c>
      <c r="L150" s="220">
        <f>'BY-HS CODE'!L272</f>
        <v>0</v>
      </c>
      <c r="M150" s="220">
        <f>'BY-HS CODE'!M272</f>
        <v>118</v>
      </c>
      <c r="N150" s="220">
        <f>'BY-HS CODE'!N272</f>
        <v>59</v>
      </c>
      <c r="O150" s="220">
        <f>'BY-HS CODE'!O272</f>
        <v>0</v>
      </c>
      <c r="P150" s="220">
        <f>'BY-HS CODE'!P272</f>
        <v>0</v>
      </c>
      <c r="Q150" s="220">
        <f>'BY-HS CODE'!Q272</f>
        <v>0</v>
      </c>
      <c r="R150" s="182">
        <f>'BY-HS CODE'!R272</f>
        <v>0</v>
      </c>
      <c r="S150" s="182">
        <f>'BY-HS CODE'!S272</f>
        <v>0</v>
      </c>
      <c r="T150" s="221" t="str">
        <f t="shared" si="58"/>
        <v xml:space="preserve">n/a </v>
      </c>
    </row>
    <row r="151" spans="1:20" s="29" customFormat="1" ht="15" customHeight="1">
      <c r="A151" s="371" t="s">
        <v>214</v>
      </c>
      <c r="B151" s="255" t="s">
        <v>215</v>
      </c>
      <c r="C151" s="220">
        <f>'BY-HS CODE'!C273</f>
        <v>19377</v>
      </c>
      <c r="D151" s="220">
        <f>'BY-HS CODE'!D273</f>
        <v>17315</v>
      </c>
      <c r="E151" s="220">
        <f>'BY-HS CODE'!E273</f>
        <v>17596</v>
      </c>
      <c r="F151" s="220">
        <f>'BY-HS CODE'!F273</f>
        <v>18060</v>
      </c>
      <c r="G151" s="220">
        <f>'BY-HS CODE'!G273</f>
        <v>18963</v>
      </c>
      <c r="H151" s="220">
        <f>'BY-HS CODE'!H273</f>
        <v>18772</v>
      </c>
      <c r="I151" s="182">
        <f>'BY-HS CODE'!I273</f>
        <v>5609</v>
      </c>
      <c r="J151" s="298">
        <f>'BY-HS CODE'!J273</f>
        <v>6978</v>
      </c>
      <c r="K151" s="308">
        <f t="shared" si="57"/>
        <v>0.2440720270993047</v>
      </c>
      <c r="L151" s="220">
        <f>'BY-HS CODE'!L273</f>
        <v>25</v>
      </c>
      <c r="M151" s="220">
        <f>'BY-HS CODE'!M273</f>
        <v>60</v>
      </c>
      <c r="N151" s="220">
        <f>'BY-HS CODE'!N273</f>
        <v>40</v>
      </c>
      <c r="O151" s="220">
        <f>'BY-HS CODE'!O273</f>
        <v>24</v>
      </c>
      <c r="P151" s="220">
        <f>'BY-HS CODE'!P273</f>
        <v>2</v>
      </c>
      <c r="Q151" s="220">
        <f>'BY-HS CODE'!Q273</f>
        <v>2</v>
      </c>
      <c r="R151" s="182">
        <f>'BY-HS CODE'!R273</f>
        <v>1</v>
      </c>
      <c r="S151" s="182">
        <f>'BY-HS CODE'!S273</f>
        <v>1</v>
      </c>
      <c r="T151" s="221">
        <f t="shared" si="58"/>
        <v>0</v>
      </c>
    </row>
    <row r="152" spans="1:20" s="29" customFormat="1" ht="15" customHeight="1">
      <c r="A152" s="371" t="s">
        <v>216</v>
      </c>
      <c r="B152" s="255" t="s">
        <v>217</v>
      </c>
      <c r="C152" s="220">
        <f>'BY-HS CODE'!C274</f>
        <v>9895</v>
      </c>
      <c r="D152" s="220">
        <f>'BY-HS CODE'!D274</f>
        <v>9249</v>
      </c>
      <c r="E152" s="220">
        <f>'BY-HS CODE'!E274</f>
        <v>6571</v>
      </c>
      <c r="F152" s="220">
        <f>'BY-HS CODE'!F274</f>
        <v>6692</v>
      </c>
      <c r="G152" s="220">
        <f>'BY-HS CODE'!G274</f>
        <v>5061</v>
      </c>
      <c r="H152" s="220">
        <f>'BY-HS CODE'!H274</f>
        <v>5438</v>
      </c>
      <c r="I152" s="182">
        <f>'BY-HS CODE'!I274</f>
        <v>2296</v>
      </c>
      <c r="J152" s="298">
        <f>'BY-HS CODE'!J274</f>
        <v>1680</v>
      </c>
      <c r="K152" s="308">
        <f t="shared" si="57"/>
        <v>-0.26829268292682928</v>
      </c>
      <c r="L152" s="220">
        <f>'BY-HS CODE'!L274</f>
        <v>6</v>
      </c>
      <c r="M152" s="220">
        <f>'BY-HS CODE'!M274</f>
        <v>2</v>
      </c>
      <c r="N152" s="220">
        <f>'BY-HS CODE'!N274</f>
        <v>43</v>
      </c>
      <c r="O152" s="220">
        <f>'BY-HS CODE'!O274</f>
        <v>14</v>
      </c>
      <c r="P152" s="220">
        <f>'BY-HS CODE'!P274</f>
        <v>19</v>
      </c>
      <c r="Q152" s="220">
        <f>'BY-HS CODE'!Q274</f>
        <v>17</v>
      </c>
      <c r="R152" s="182">
        <f>'BY-HS CODE'!R274</f>
        <v>4</v>
      </c>
      <c r="S152" s="182">
        <f>'BY-HS CODE'!S274</f>
        <v>3</v>
      </c>
      <c r="T152" s="221">
        <f t="shared" si="58"/>
        <v>-0.25</v>
      </c>
    </row>
    <row r="153" spans="1:20" s="29" customFormat="1" ht="15" customHeight="1">
      <c r="A153" s="371" t="s">
        <v>218</v>
      </c>
      <c r="B153" s="255" t="s">
        <v>219</v>
      </c>
      <c r="C153" s="220">
        <f>'BY-HS CODE'!C275</f>
        <v>32441</v>
      </c>
      <c r="D153" s="220">
        <f>'BY-HS CODE'!D275</f>
        <v>28600</v>
      </c>
      <c r="E153" s="220">
        <f>'BY-HS CODE'!E275</f>
        <v>28841</v>
      </c>
      <c r="F153" s="220">
        <f>'BY-HS CODE'!F275</f>
        <v>28442</v>
      </c>
      <c r="G153" s="220">
        <f>'BY-HS CODE'!G275</f>
        <v>31113</v>
      </c>
      <c r="H153" s="220">
        <f>'BY-HS CODE'!H275</f>
        <v>36258</v>
      </c>
      <c r="I153" s="182">
        <f>'BY-HS CODE'!I275</f>
        <v>11131</v>
      </c>
      <c r="J153" s="298">
        <f>'BY-HS CODE'!J275</f>
        <v>13274</v>
      </c>
      <c r="K153" s="308">
        <f t="shared" si="57"/>
        <v>0.19252537957056867</v>
      </c>
      <c r="L153" s="220">
        <f>'BY-HS CODE'!L275</f>
        <v>2837</v>
      </c>
      <c r="M153" s="220">
        <f>'BY-HS CODE'!M275</f>
        <v>2508</v>
      </c>
      <c r="N153" s="220">
        <f>'BY-HS CODE'!N275</f>
        <v>2740</v>
      </c>
      <c r="O153" s="220">
        <f>'BY-HS CODE'!O275</f>
        <v>2528</v>
      </c>
      <c r="P153" s="220">
        <f>'BY-HS CODE'!P275</f>
        <v>2617</v>
      </c>
      <c r="Q153" s="220">
        <f>'BY-HS CODE'!Q275</f>
        <v>3082</v>
      </c>
      <c r="R153" s="182">
        <f>'BY-HS CODE'!R275</f>
        <v>947</v>
      </c>
      <c r="S153" s="182">
        <f>'BY-HS CODE'!S275</f>
        <v>1292</v>
      </c>
      <c r="T153" s="221">
        <f t="shared" si="58"/>
        <v>0.36430834213305174</v>
      </c>
    </row>
    <row r="154" spans="1:20" s="29" customFormat="1" ht="15" customHeight="1">
      <c r="A154" s="371" t="s">
        <v>224</v>
      </c>
      <c r="B154" s="255" t="s">
        <v>225</v>
      </c>
      <c r="C154" s="220">
        <f>'BY-HS CODE'!C282</f>
        <v>155758</v>
      </c>
      <c r="D154" s="220">
        <f>'BY-HS CODE'!D282</f>
        <v>172162</v>
      </c>
      <c r="E154" s="220">
        <f>'BY-HS CODE'!E282</f>
        <v>189667</v>
      </c>
      <c r="F154" s="220">
        <f>'BY-HS CODE'!F282</f>
        <v>193381</v>
      </c>
      <c r="G154" s="220">
        <f>'BY-HS CODE'!G282</f>
        <v>218449</v>
      </c>
      <c r="H154" s="220">
        <f>'BY-HS CODE'!H282</f>
        <v>280144</v>
      </c>
      <c r="I154" s="182">
        <f>'BY-HS CODE'!I282</f>
        <v>85779</v>
      </c>
      <c r="J154" s="298">
        <f>'BY-HS CODE'!J282</f>
        <v>83080</v>
      </c>
      <c r="K154" s="308">
        <f t="shared" si="57"/>
        <v>-3.1464577577262502E-2</v>
      </c>
      <c r="L154" s="220">
        <f>'BY-HS CODE'!L282</f>
        <v>25504</v>
      </c>
      <c r="M154" s="220">
        <f>'BY-HS CODE'!M282</f>
        <v>28744</v>
      </c>
      <c r="N154" s="220">
        <f>'BY-HS CODE'!N282</f>
        <v>26301</v>
      </c>
      <c r="O154" s="220">
        <f>'BY-HS CODE'!O282</f>
        <v>25523</v>
      </c>
      <c r="P154" s="220">
        <f>'BY-HS CODE'!P282</f>
        <v>26887</v>
      </c>
      <c r="Q154" s="220">
        <f>'BY-HS CODE'!Q282</f>
        <v>29982</v>
      </c>
      <c r="R154" s="182">
        <f>'BY-HS CODE'!R282</f>
        <v>10509</v>
      </c>
      <c r="S154" s="182">
        <f>'BY-HS CODE'!S282</f>
        <v>10534</v>
      </c>
      <c r="T154" s="221">
        <f t="shared" si="58"/>
        <v>2.3789133123988961E-3</v>
      </c>
    </row>
    <row r="155" spans="1:20" s="29" customFormat="1" ht="15" customHeight="1">
      <c r="A155" s="371" t="s">
        <v>228</v>
      </c>
      <c r="B155" s="255" t="s">
        <v>229</v>
      </c>
      <c r="C155" s="220">
        <f>'BY-HS CODE'!C284</f>
        <v>3930</v>
      </c>
      <c r="D155" s="220">
        <f>'BY-HS CODE'!D284</f>
        <v>3534</v>
      </c>
      <c r="E155" s="220">
        <f>'BY-HS CODE'!E284</f>
        <v>4951</v>
      </c>
      <c r="F155" s="220">
        <f>'BY-HS CODE'!F284</f>
        <v>19008</v>
      </c>
      <c r="G155" s="220">
        <f>'BY-HS CODE'!G284</f>
        <v>13505</v>
      </c>
      <c r="H155" s="220">
        <f>'BY-HS CODE'!H284</f>
        <v>11688</v>
      </c>
      <c r="I155" s="182">
        <f>'BY-HS CODE'!I284</f>
        <v>4156</v>
      </c>
      <c r="J155" s="298">
        <f>'BY-HS CODE'!J284</f>
        <v>4035</v>
      </c>
      <c r="K155" s="308">
        <f t="shared" si="57"/>
        <v>-2.9114533205004813E-2</v>
      </c>
      <c r="L155" s="220">
        <f>'BY-HS CODE'!L284</f>
        <v>2</v>
      </c>
      <c r="M155" s="220">
        <f>'BY-HS CODE'!M284</f>
        <v>1</v>
      </c>
      <c r="N155" s="220">
        <f>'BY-HS CODE'!N284</f>
        <v>4</v>
      </c>
      <c r="O155" s="220">
        <f>'BY-HS CODE'!O284</f>
        <v>6</v>
      </c>
      <c r="P155" s="220">
        <f>'BY-HS CODE'!P284</f>
        <v>5</v>
      </c>
      <c r="Q155" s="220">
        <f>'BY-HS CODE'!Q284</f>
        <v>6</v>
      </c>
      <c r="R155" s="182">
        <f>'BY-HS CODE'!R284</f>
        <v>2</v>
      </c>
      <c r="S155" s="182">
        <f>'BY-HS CODE'!S284</f>
        <v>1</v>
      </c>
      <c r="T155" s="221">
        <f t="shared" si="58"/>
        <v>-0.5</v>
      </c>
    </row>
    <row r="156" spans="1:20" s="29" customFormat="1" ht="15" customHeight="1">
      <c r="A156" s="371" t="s">
        <v>254</v>
      </c>
      <c r="B156" s="255" t="s">
        <v>255</v>
      </c>
      <c r="C156" s="220">
        <f>'BY-HS CODE'!C306</f>
        <v>88508</v>
      </c>
      <c r="D156" s="220">
        <f>'BY-HS CODE'!D306</f>
        <v>105370</v>
      </c>
      <c r="E156" s="220">
        <f>'BY-HS CODE'!E306</f>
        <v>110208</v>
      </c>
      <c r="F156" s="220">
        <f>'BY-HS CODE'!F306</f>
        <v>122854</v>
      </c>
      <c r="G156" s="220">
        <f>'BY-HS CODE'!G306</f>
        <v>141065</v>
      </c>
      <c r="H156" s="220">
        <f>'BY-HS CODE'!H306</f>
        <v>165861</v>
      </c>
      <c r="I156" s="182">
        <f>'BY-HS CODE'!I306</f>
        <v>53805</v>
      </c>
      <c r="J156" s="298">
        <f>'BY-HS CODE'!J306</f>
        <v>53136</v>
      </c>
      <c r="K156" s="308">
        <f t="shared" si="57"/>
        <v>-1.2433788681349317E-2</v>
      </c>
      <c r="L156" s="220">
        <f>'BY-HS CODE'!L306</f>
        <v>18163</v>
      </c>
      <c r="M156" s="220">
        <f>'BY-HS CODE'!M306</f>
        <v>27419</v>
      </c>
      <c r="N156" s="220">
        <f>'BY-HS CODE'!N306</f>
        <v>26237</v>
      </c>
      <c r="O156" s="220">
        <f>'BY-HS CODE'!O306</f>
        <v>24423</v>
      </c>
      <c r="P156" s="220">
        <f>'BY-HS CODE'!P306</f>
        <v>27439</v>
      </c>
      <c r="Q156" s="220">
        <f>'BY-HS CODE'!Q306</f>
        <v>35178</v>
      </c>
      <c r="R156" s="182">
        <f>'BY-HS CODE'!R306</f>
        <v>11478</v>
      </c>
      <c r="S156" s="182">
        <f>'BY-HS CODE'!S306</f>
        <v>8680</v>
      </c>
      <c r="T156" s="221">
        <f t="shared" si="58"/>
        <v>-0.24377069175814603</v>
      </c>
    </row>
    <row r="157" spans="1:20" s="29" customFormat="1" ht="15" customHeight="1">
      <c r="A157" s="371" t="s">
        <v>256</v>
      </c>
      <c r="B157" s="255" t="s">
        <v>257</v>
      </c>
      <c r="C157" s="220">
        <f>'BY-HS CODE'!C307</f>
        <v>34589</v>
      </c>
      <c r="D157" s="220">
        <f>'BY-HS CODE'!D307</f>
        <v>34412</v>
      </c>
      <c r="E157" s="220">
        <f>'BY-HS CODE'!E307</f>
        <v>38620</v>
      </c>
      <c r="F157" s="220">
        <f>'BY-HS CODE'!F307</f>
        <v>39334</v>
      </c>
      <c r="G157" s="220">
        <f>'BY-HS CODE'!G307</f>
        <v>41078</v>
      </c>
      <c r="H157" s="220">
        <f>'BY-HS CODE'!H307</f>
        <v>50165</v>
      </c>
      <c r="I157" s="182">
        <f>'BY-HS CODE'!I307</f>
        <v>14396</v>
      </c>
      <c r="J157" s="298">
        <f>'BY-HS CODE'!J307</f>
        <v>17615</v>
      </c>
      <c r="K157" s="308">
        <f t="shared" si="57"/>
        <v>0.22360377882745208</v>
      </c>
      <c r="L157" s="220">
        <f>'BY-HS CODE'!L307</f>
        <v>6917</v>
      </c>
      <c r="M157" s="220">
        <f>'BY-HS CODE'!M307</f>
        <v>5045</v>
      </c>
      <c r="N157" s="220">
        <f>'BY-HS CODE'!N307</f>
        <v>6459</v>
      </c>
      <c r="O157" s="220">
        <f>'BY-HS CODE'!O307</f>
        <v>7685</v>
      </c>
      <c r="P157" s="220">
        <f>'BY-HS CODE'!P307</f>
        <v>8748</v>
      </c>
      <c r="Q157" s="220">
        <f>'BY-HS CODE'!Q307</f>
        <v>12885</v>
      </c>
      <c r="R157" s="182">
        <f>'BY-HS CODE'!R307</f>
        <v>3154</v>
      </c>
      <c r="S157" s="182">
        <f>'BY-HS CODE'!S307</f>
        <v>5169</v>
      </c>
      <c r="T157" s="221">
        <f t="shared" si="58"/>
        <v>0.63887127457197213</v>
      </c>
    </row>
    <row r="158" spans="1:20" s="29" customFormat="1" ht="15" customHeight="1">
      <c r="A158" s="371" t="s">
        <v>288</v>
      </c>
      <c r="B158" s="255" t="s">
        <v>289</v>
      </c>
      <c r="C158" s="220">
        <f>'BY-HS CODE'!C331</f>
        <v>89632</v>
      </c>
      <c r="D158" s="220">
        <f>'BY-HS CODE'!D331</f>
        <v>86719</v>
      </c>
      <c r="E158" s="220">
        <f>'BY-HS CODE'!E331</f>
        <v>90630</v>
      </c>
      <c r="F158" s="220">
        <f>'BY-HS CODE'!F331</f>
        <v>87407</v>
      </c>
      <c r="G158" s="220">
        <f>'BY-HS CODE'!G331</f>
        <v>91085</v>
      </c>
      <c r="H158" s="220">
        <f>'BY-HS CODE'!H331</f>
        <v>124641</v>
      </c>
      <c r="I158" s="182">
        <f>'BY-HS CODE'!I331</f>
        <v>36385</v>
      </c>
      <c r="J158" s="298">
        <f>'BY-HS CODE'!J331</f>
        <v>36174</v>
      </c>
      <c r="K158" s="308">
        <f t="shared" si="57"/>
        <v>-5.7990930328432047E-3</v>
      </c>
      <c r="L158" s="220">
        <f>'BY-HS CODE'!L331</f>
        <v>9864</v>
      </c>
      <c r="M158" s="220">
        <f>'BY-HS CODE'!M331</f>
        <v>6430</v>
      </c>
      <c r="N158" s="220">
        <f>'BY-HS CODE'!N331</f>
        <v>8475</v>
      </c>
      <c r="O158" s="220">
        <f>'BY-HS CODE'!O331</f>
        <v>6389</v>
      </c>
      <c r="P158" s="220">
        <f>'BY-HS CODE'!P331</f>
        <v>7391</v>
      </c>
      <c r="Q158" s="220">
        <f>'BY-HS CODE'!Q331</f>
        <v>10682</v>
      </c>
      <c r="R158" s="182">
        <f>'BY-HS CODE'!R331</f>
        <v>3165</v>
      </c>
      <c r="S158" s="182">
        <f>'BY-HS CODE'!S331</f>
        <v>2384</v>
      </c>
      <c r="T158" s="221">
        <f t="shared" si="58"/>
        <v>-0.2467614533965245</v>
      </c>
    </row>
    <row r="159" spans="1:20" s="29" customFormat="1" ht="15" customHeight="1">
      <c r="A159" s="371" t="s">
        <v>290</v>
      </c>
      <c r="B159" s="255" t="s">
        <v>439</v>
      </c>
      <c r="C159" s="220">
        <f>'BY-HS CODE'!C332</f>
        <v>25613</v>
      </c>
      <c r="D159" s="220">
        <f>'BY-HS CODE'!D332</f>
        <v>20918</v>
      </c>
      <c r="E159" s="220">
        <f>'BY-HS CODE'!E332</f>
        <v>17656</v>
      </c>
      <c r="F159" s="220">
        <f>'BY-HS CODE'!F332</f>
        <v>15155</v>
      </c>
      <c r="G159" s="220">
        <f>'BY-HS CODE'!G332</f>
        <v>19750</v>
      </c>
      <c r="H159" s="220">
        <f>'BY-HS CODE'!H332</f>
        <v>28235</v>
      </c>
      <c r="I159" s="182">
        <f>'BY-HS CODE'!I332</f>
        <v>11904</v>
      </c>
      <c r="J159" s="298">
        <f>'BY-HS CODE'!J332</f>
        <v>13223</v>
      </c>
      <c r="K159" s="308">
        <f t="shared" si="57"/>
        <v>0.11080309139784947</v>
      </c>
      <c r="L159" s="220">
        <f>'BY-HS CODE'!L332</f>
        <v>186</v>
      </c>
      <c r="M159" s="220">
        <f>'BY-HS CODE'!M332</f>
        <v>12</v>
      </c>
      <c r="N159" s="220">
        <f>'BY-HS CODE'!N332</f>
        <v>164</v>
      </c>
      <c r="O159" s="220">
        <f>'BY-HS CODE'!O332</f>
        <v>5</v>
      </c>
      <c r="P159" s="220">
        <f>'BY-HS CODE'!P332</f>
        <v>131</v>
      </c>
      <c r="Q159" s="220">
        <f>'BY-HS CODE'!Q332</f>
        <v>179</v>
      </c>
      <c r="R159" s="182">
        <f>'BY-HS CODE'!R332</f>
        <v>58</v>
      </c>
      <c r="S159" s="182">
        <f>'BY-HS CODE'!S332</f>
        <v>40</v>
      </c>
      <c r="T159" s="221">
        <f t="shared" si="58"/>
        <v>-0.31034482758620691</v>
      </c>
    </row>
    <row r="160" spans="1:20" s="29" customFormat="1" ht="15" customHeight="1">
      <c r="A160" s="371" t="s">
        <v>292</v>
      </c>
      <c r="B160" s="255" t="s">
        <v>440</v>
      </c>
      <c r="C160" s="220">
        <f>'BY-HS CODE'!C333</f>
        <v>324449</v>
      </c>
      <c r="D160" s="220">
        <f>'BY-HS CODE'!D333</f>
        <v>333803</v>
      </c>
      <c r="E160" s="220">
        <f>'BY-HS CODE'!E333</f>
        <v>440028</v>
      </c>
      <c r="F160" s="220">
        <f>'BY-HS CODE'!F333</f>
        <v>465053</v>
      </c>
      <c r="G160" s="220">
        <f>'BY-HS CODE'!G333</f>
        <v>493722</v>
      </c>
      <c r="H160" s="220">
        <f>'BY-HS CODE'!H333</f>
        <v>575166</v>
      </c>
      <c r="I160" s="182">
        <f>'BY-HS CODE'!I333</f>
        <v>185674</v>
      </c>
      <c r="J160" s="298">
        <f>'BY-HS CODE'!J333</f>
        <v>256579</v>
      </c>
      <c r="K160" s="308">
        <f t="shared" si="57"/>
        <v>0.38187899221215676</v>
      </c>
      <c r="L160" s="220">
        <f>'BY-HS CODE'!L333</f>
        <v>188874</v>
      </c>
      <c r="M160" s="220">
        <f>'BY-HS CODE'!M333</f>
        <v>182294</v>
      </c>
      <c r="N160" s="220">
        <f>'BY-HS CODE'!N333</f>
        <v>246024</v>
      </c>
      <c r="O160" s="220">
        <f>'BY-HS CODE'!O333</f>
        <v>251468</v>
      </c>
      <c r="P160" s="220">
        <f>'BY-HS CODE'!P333</f>
        <v>253388</v>
      </c>
      <c r="Q160" s="220">
        <f>'BY-HS CODE'!Q333</f>
        <v>313963</v>
      </c>
      <c r="R160" s="182">
        <f>'BY-HS CODE'!R333</f>
        <v>101187</v>
      </c>
      <c r="S160" s="182">
        <f>'BY-HS CODE'!S333</f>
        <v>139062</v>
      </c>
      <c r="T160" s="221">
        <f t="shared" si="58"/>
        <v>0.3743069761925939</v>
      </c>
    </row>
    <row r="161" spans="1:20" s="29" customFormat="1" ht="15" customHeight="1">
      <c r="A161" s="371" t="s">
        <v>294</v>
      </c>
      <c r="B161" s="255" t="s">
        <v>295</v>
      </c>
      <c r="C161" s="220">
        <f>'BY-HS CODE'!C334</f>
        <v>780876</v>
      </c>
      <c r="D161" s="220">
        <f>'BY-HS CODE'!D334</f>
        <v>650989</v>
      </c>
      <c r="E161" s="220">
        <f>'BY-HS CODE'!E334</f>
        <v>769301</v>
      </c>
      <c r="F161" s="220">
        <f>'BY-HS CODE'!F334</f>
        <v>738081</v>
      </c>
      <c r="G161" s="220">
        <f>'BY-HS CODE'!G334</f>
        <v>692705</v>
      </c>
      <c r="H161" s="220">
        <f>'BY-HS CODE'!H334</f>
        <v>815610</v>
      </c>
      <c r="I161" s="182">
        <f>'BY-HS CODE'!I334</f>
        <v>219957</v>
      </c>
      <c r="J161" s="298">
        <f>'BY-HS CODE'!J334</f>
        <v>263372</v>
      </c>
      <c r="K161" s="308">
        <f t="shared" si="57"/>
        <v>0.19737948780898085</v>
      </c>
      <c r="L161" s="220">
        <f>'BY-HS CODE'!L334</f>
        <v>5678</v>
      </c>
      <c r="M161" s="220">
        <f>'BY-HS CODE'!M334</f>
        <v>2242</v>
      </c>
      <c r="N161" s="220">
        <f>'BY-HS CODE'!N334</f>
        <v>7160</v>
      </c>
      <c r="O161" s="220">
        <f>'BY-HS CODE'!O334</f>
        <v>23767</v>
      </c>
      <c r="P161" s="220">
        <f>'BY-HS CODE'!P334</f>
        <v>9515</v>
      </c>
      <c r="Q161" s="220">
        <f>'BY-HS CODE'!Q334</f>
        <v>9317</v>
      </c>
      <c r="R161" s="182">
        <f>'BY-HS CODE'!R334</f>
        <v>2404</v>
      </c>
      <c r="S161" s="182">
        <f>'BY-HS CODE'!S334</f>
        <v>2823</v>
      </c>
      <c r="T161" s="221">
        <f t="shared" si="58"/>
        <v>0.17429284525790351</v>
      </c>
    </row>
    <row r="162" spans="1:20" s="29" customFormat="1" ht="15" customHeight="1">
      <c r="A162" s="371" t="s">
        <v>296</v>
      </c>
      <c r="B162" s="255" t="s">
        <v>301</v>
      </c>
      <c r="C162" s="220">
        <f>'BY-HS CODE'!C335</f>
        <v>0</v>
      </c>
      <c r="D162" s="220">
        <f>'BY-HS CODE'!D335</f>
        <v>0</v>
      </c>
      <c r="E162" s="220">
        <f>'BY-HS CODE'!E335</f>
        <v>1</v>
      </c>
      <c r="F162" s="220">
        <f>'BY-HS CODE'!F335</f>
        <v>8</v>
      </c>
      <c r="G162" s="220">
        <f>'BY-HS CODE'!G335</f>
        <v>354</v>
      </c>
      <c r="H162" s="220">
        <f>'BY-HS CODE'!H335</f>
        <v>432</v>
      </c>
      <c r="I162" s="182">
        <f>'BY-HS CODE'!I335</f>
        <v>101</v>
      </c>
      <c r="J162" s="298">
        <f>'BY-HS CODE'!J335</f>
        <v>183</v>
      </c>
      <c r="K162" s="308">
        <f t="shared" si="57"/>
        <v>0.81188118811881194</v>
      </c>
      <c r="L162" s="220">
        <f>'BY-HS CODE'!L335</f>
        <v>0</v>
      </c>
      <c r="M162" s="220">
        <f>'BY-HS CODE'!M335</f>
        <v>0</v>
      </c>
      <c r="N162" s="220">
        <f>'BY-HS CODE'!N335</f>
        <v>0</v>
      </c>
      <c r="O162" s="220">
        <f>'BY-HS CODE'!O335</f>
        <v>0</v>
      </c>
      <c r="P162" s="220">
        <f>'BY-HS CODE'!P335</f>
        <v>0</v>
      </c>
      <c r="Q162" s="220">
        <f>'BY-HS CODE'!Q335</f>
        <v>0</v>
      </c>
      <c r="R162" s="182">
        <f>'BY-HS CODE'!R335</f>
        <v>0</v>
      </c>
      <c r="S162" s="182">
        <f>'BY-HS CODE'!S335</f>
        <v>0</v>
      </c>
      <c r="T162" s="221" t="str">
        <f t="shared" si="58"/>
        <v xml:space="preserve">n/a </v>
      </c>
    </row>
    <row r="163" spans="1:20" s="29" customFormat="1" ht="15" customHeight="1">
      <c r="A163" s="371" t="s">
        <v>302</v>
      </c>
      <c r="B163" s="255" t="s">
        <v>303</v>
      </c>
      <c r="C163" s="220">
        <f>'BY-HS CODE'!C336</f>
        <v>266402</v>
      </c>
      <c r="D163" s="220">
        <f>'BY-HS CODE'!D336</f>
        <v>218091</v>
      </c>
      <c r="E163" s="220">
        <f>'BY-HS CODE'!E336</f>
        <v>311975</v>
      </c>
      <c r="F163" s="220">
        <f>'BY-HS CODE'!F336</f>
        <v>303840</v>
      </c>
      <c r="G163" s="220">
        <f>'BY-HS CODE'!G336</f>
        <v>298937</v>
      </c>
      <c r="H163" s="220">
        <f>'BY-HS CODE'!H336</f>
        <v>421521</v>
      </c>
      <c r="I163" s="182">
        <f>'BY-HS CODE'!I336</f>
        <v>129219</v>
      </c>
      <c r="J163" s="298">
        <f>'BY-HS CODE'!J336</f>
        <v>168605</v>
      </c>
      <c r="K163" s="308">
        <f t="shared" si="57"/>
        <v>0.30480037765344103</v>
      </c>
      <c r="L163" s="220">
        <f>'BY-HS CODE'!L336</f>
        <v>1574</v>
      </c>
      <c r="M163" s="220">
        <f>'BY-HS CODE'!M336</f>
        <v>1481</v>
      </c>
      <c r="N163" s="220">
        <f>'BY-HS CODE'!N336</f>
        <v>1174</v>
      </c>
      <c r="O163" s="220">
        <f>'BY-HS CODE'!O336</f>
        <v>3968</v>
      </c>
      <c r="P163" s="220">
        <f>'BY-HS CODE'!P336</f>
        <v>5004</v>
      </c>
      <c r="Q163" s="220">
        <f>'BY-HS CODE'!Q336</f>
        <v>6454</v>
      </c>
      <c r="R163" s="182">
        <f>'BY-HS CODE'!R336</f>
        <v>1740</v>
      </c>
      <c r="S163" s="182">
        <f>'BY-HS CODE'!S336</f>
        <v>2383</v>
      </c>
      <c r="T163" s="221">
        <f t="shared" si="58"/>
        <v>0.36954022988505747</v>
      </c>
    </row>
    <row r="164" spans="1:20" s="29" customFormat="1" ht="15" customHeight="1">
      <c r="A164" s="371" t="s">
        <v>304</v>
      </c>
      <c r="B164" s="255" t="s">
        <v>441</v>
      </c>
      <c r="C164" s="220">
        <f>'BY-HS CODE'!C337</f>
        <v>8</v>
      </c>
      <c r="D164" s="220">
        <f>'BY-HS CODE'!D337</f>
        <v>0</v>
      </c>
      <c r="E164" s="220">
        <f>'BY-HS CODE'!E337</f>
        <v>0</v>
      </c>
      <c r="F164" s="220">
        <f>'BY-HS CODE'!F337</f>
        <v>0</v>
      </c>
      <c r="G164" s="220">
        <f>'BY-HS CODE'!G337</f>
        <v>0</v>
      </c>
      <c r="H164" s="220">
        <f>'BY-HS CODE'!H337</f>
        <v>0</v>
      </c>
      <c r="I164" s="182">
        <f>'BY-HS CODE'!I337</f>
        <v>0</v>
      </c>
      <c r="J164" s="298">
        <f>'BY-HS CODE'!J337</f>
        <v>0</v>
      </c>
      <c r="K164" s="308" t="str">
        <f t="shared" si="57"/>
        <v xml:space="preserve">n/a </v>
      </c>
      <c r="L164" s="220">
        <f>'BY-HS CODE'!L337</f>
        <v>0</v>
      </c>
      <c r="M164" s="220">
        <f>'BY-HS CODE'!M337</f>
        <v>0</v>
      </c>
      <c r="N164" s="220">
        <f>'BY-HS CODE'!N337</f>
        <v>0</v>
      </c>
      <c r="O164" s="220">
        <f>'BY-HS CODE'!O337</f>
        <v>0</v>
      </c>
      <c r="P164" s="220">
        <f>'BY-HS CODE'!P337</f>
        <v>0</v>
      </c>
      <c r="Q164" s="220">
        <f>'BY-HS CODE'!Q337</f>
        <v>0</v>
      </c>
      <c r="R164" s="182">
        <f>'BY-HS CODE'!R337</f>
        <v>0</v>
      </c>
      <c r="S164" s="182">
        <f>'BY-HS CODE'!S337</f>
        <v>0</v>
      </c>
      <c r="T164" s="221" t="str">
        <f t="shared" si="58"/>
        <v xml:space="preserve">n/a </v>
      </c>
    </row>
    <row r="165" spans="1:20" s="29" customFormat="1" ht="15" customHeight="1">
      <c r="A165" s="371" t="s">
        <v>306</v>
      </c>
      <c r="B165" s="255" t="s">
        <v>307</v>
      </c>
      <c r="C165" s="220">
        <f>'BY-HS CODE'!C338</f>
        <v>35089</v>
      </c>
      <c r="D165" s="220">
        <f>'BY-HS CODE'!D338</f>
        <v>32162</v>
      </c>
      <c r="E165" s="220">
        <f>'BY-HS CODE'!E338</f>
        <v>33889</v>
      </c>
      <c r="F165" s="220">
        <f>'BY-HS CODE'!F338</f>
        <v>33121</v>
      </c>
      <c r="G165" s="220">
        <f>'BY-HS CODE'!G338</f>
        <v>33687</v>
      </c>
      <c r="H165" s="220">
        <f>'BY-HS CODE'!H338</f>
        <v>40179</v>
      </c>
      <c r="I165" s="182">
        <f>'BY-HS CODE'!I338</f>
        <v>13258</v>
      </c>
      <c r="J165" s="298">
        <f>'BY-HS CODE'!J338</f>
        <v>15712</v>
      </c>
      <c r="K165" s="308">
        <f t="shared" si="57"/>
        <v>0.18509579122039524</v>
      </c>
      <c r="L165" s="220">
        <f>'BY-HS CODE'!L338</f>
        <v>1789</v>
      </c>
      <c r="M165" s="220">
        <f>'BY-HS CODE'!M338</f>
        <v>3061</v>
      </c>
      <c r="N165" s="220">
        <f>'BY-HS CODE'!N338</f>
        <v>1978</v>
      </c>
      <c r="O165" s="220">
        <f>'BY-HS CODE'!O338</f>
        <v>1285</v>
      </c>
      <c r="P165" s="220">
        <f>'BY-HS CODE'!P338</f>
        <v>1071</v>
      </c>
      <c r="Q165" s="220">
        <f>'BY-HS CODE'!Q338</f>
        <v>3264</v>
      </c>
      <c r="R165" s="182">
        <f>'BY-HS CODE'!R338</f>
        <v>2068</v>
      </c>
      <c r="S165" s="182">
        <f>'BY-HS CODE'!S338</f>
        <v>2071</v>
      </c>
      <c r="T165" s="221">
        <f t="shared" si="58"/>
        <v>1.4506769825918763E-3</v>
      </c>
    </row>
    <row r="166" spans="1:20" s="29" customFormat="1" ht="15" customHeight="1">
      <c r="A166" s="371" t="s">
        <v>308</v>
      </c>
      <c r="B166" s="255" t="s">
        <v>309</v>
      </c>
      <c r="C166" s="220">
        <f>'BY-HS CODE'!C339</f>
        <v>423046</v>
      </c>
      <c r="D166" s="220">
        <f>'BY-HS CODE'!D339</f>
        <v>451265</v>
      </c>
      <c r="E166" s="220">
        <f>'BY-HS CODE'!E339</f>
        <v>550927</v>
      </c>
      <c r="F166" s="220">
        <f>'BY-HS CODE'!F339</f>
        <v>569324</v>
      </c>
      <c r="G166" s="220">
        <f>'BY-HS CODE'!G339</f>
        <v>635115</v>
      </c>
      <c r="H166" s="220">
        <f>'BY-HS CODE'!H339</f>
        <v>705039</v>
      </c>
      <c r="I166" s="182">
        <f>'BY-HS CODE'!I339</f>
        <v>226606</v>
      </c>
      <c r="J166" s="298">
        <f>'BY-HS CODE'!J339</f>
        <v>255568</v>
      </c>
      <c r="K166" s="308">
        <f t="shared" si="57"/>
        <v>0.12780773677660787</v>
      </c>
      <c r="L166" s="220">
        <f>'BY-HS CODE'!L339</f>
        <v>119681</v>
      </c>
      <c r="M166" s="220">
        <f>'BY-HS CODE'!M339</f>
        <v>113526</v>
      </c>
      <c r="N166" s="220">
        <f>'BY-HS CODE'!N339</f>
        <v>150823</v>
      </c>
      <c r="O166" s="220">
        <f>'BY-HS CODE'!O339</f>
        <v>171852</v>
      </c>
      <c r="P166" s="220">
        <f>'BY-HS CODE'!P339</f>
        <v>203918</v>
      </c>
      <c r="Q166" s="220">
        <f>'BY-HS CODE'!Q339</f>
        <v>208182</v>
      </c>
      <c r="R166" s="182">
        <f>'BY-HS CODE'!R339</f>
        <v>72659</v>
      </c>
      <c r="S166" s="182">
        <f>'BY-HS CODE'!S339</f>
        <v>68393</v>
      </c>
      <c r="T166" s="221">
        <f t="shared" si="58"/>
        <v>-5.8712616468710004E-2</v>
      </c>
    </row>
    <row r="167" spans="1:20" s="29" customFormat="1" ht="15" customHeight="1">
      <c r="A167" s="371" t="s">
        <v>320</v>
      </c>
      <c r="B167" s="255" t="s">
        <v>321</v>
      </c>
      <c r="C167" s="220">
        <f>'BY-HS CODE'!C353</f>
        <v>47260</v>
      </c>
      <c r="D167" s="220">
        <f>'BY-HS CODE'!D353</f>
        <v>53029</v>
      </c>
      <c r="E167" s="220">
        <f>'BY-HS CODE'!E353</f>
        <v>52172</v>
      </c>
      <c r="F167" s="220">
        <f>'BY-HS CODE'!F353</f>
        <v>48980</v>
      </c>
      <c r="G167" s="220">
        <f>'BY-HS CODE'!G353</f>
        <v>57892</v>
      </c>
      <c r="H167" s="220">
        <f>'BY-HS CODE'!H353</f>
        <v>62710</v>
      </c>
      <c r="I167" s="182">
        <f>'BY-HS CODE'!I353</f>
        <v>19430</v>
      </c>
      <c r="J167" s="298">
        <f>'BY-HS CODE'!J353</f>
        <v>21176</v>
      </c>
      <c r="K167" s="308">
        <f t="shared" si="57"/>
        <v>8.9861039629439018E-2</v>
      </c>
      <c r="L167" s="220">
        <f>'BY-HS CODE'!L353</f>
        <v>6033</v>
      </c>
      <c r="M167" s="220">
        <f>'BY-HS CODE'!M353</f>
        <v>7275</v>
      </c>
      <c r="N167" s="220">
        <f>'BY-HS CODE'!N353</f>
        <v>6750</v>
      </c>
      <c r="O167" s="220">
        <f>'BY-HS CODE'!O353</f>
        <v>7802</v>
      </c>
      <c r="P167" s="220">
        <f>'BY-HS CODE'!P353</f>
        <v>9547</v>
      </c>
      <c r="Q167" s="220">
        <f>'BY-HS CODE'!Q353</f>
        <v>8704</v>
      </c>
      <c r="R167" s="182">
        <f>'BY-HS CODE'!R353</f>
        <v>2737</v>
      </c>
      <c r="S167" s="182">
        <f>'BY-HS CODE'!S353</f>
        <v>3109</v>
      </c>
      <c r="T167" s="221">
        <f t="shared" si="58"/>
        <v>0.13591523565948119</v>
      </c>
    </row>
    <row r="168" spans="1:20" s="29" customFormat="1" ht="15" customHeight="1">
      <c r="A168" s="371">
        <v>3501</v>
      </c>
      <c r="B168" s="255" t="s">
        <v>92</v>
      </c>
      <c r="C168" s="220">
        <f>'BY-HS CODE'!C358</f>
        <v>42878</v>
      </c>
      <c r="D168" s="220">
        <f>'BY-HS CODE'!D358</f>
        <v>52643</v>
      </c>
      <c r="E168" s="220">
        <f>'BY-HS CODE'!E358</f>
        <v>48978</v>
      </c>
      <c r="F168" s="220">
        <f>'BY-HS CODE'!F358</f>
        <v>56824</v>
      </c>
      <c r="G168" s="220">
        <f>'BY-HS CODE'!G358</f>
        <v>66405</v>
      </c>
      <c r="H168" s="220">
        <f>'BY-HS CODE'!H358</f>
        <v>83580</v>
      </c>
      <c r="I168" s="182">
        <f>'BY-HS CODE'!I358</f>
        <v>23565</v>
      </c>
      <c r="J168" s="298">
        <f>'BY-HS CODE'!J358</f>
        <v>50690</v>
      </c>
      <c r="K168" s="308">
        <f t="shared" si="57"/>
        <v>1.1510715043496711</v>
      </c>
      <c r="L168" s="220">
        <f>'BY-HS CODE'!L358</f>
        <v>1865</v>
      </c>
      <c r="M168" s="220">
        <f>'BY-HS CODE'!M358</f>
        <v>1654</v>
      </c>
      <c r="N168" s="220">
        <f>'BY-HS CODE'!N358</f>
        <v>2093</v>
      </c>
      <c r="O168" s="220">
        <f>'BY-HS CODE'!O358</f>
        <v>1991</v>
      </c>
      <c r="P168" s="220">
        <f>'BY-HS CODE'!P358</f>
        <v>4286</v>
      </c>
      <c r="Q168" s="220">
        <f>'BY-HS CODE'!Q358</f>
        <v>6145</v>
      </c>
      <c r="R168" s="182">
        <f>'BY-HS CODE'!R358</f>
        <v>2577</v>
      </c>
      <c r="S168" s="182">
        <f>'BY-HS CODE'!S358</f>
        <v>4338</v>
      </c>
      <c r="T168" s="221">
        <f t="shared" si="58"/>
        <v>0.68335273573923161</v>
      </c>
    </row>
    <row r="169" spans="1:20" s="29" customFormat="1" ht="15" customHeight="1">
      <c r="A169" s="371">
        <v>3505</v>
      </c>
      <c r="B169" s="255" t="s">
        <v>89</v>
      </c>
      <c r="C169" s="220">
        <f>'BY-HS CODE'!C359</f>
        <v>95123</v>
      </c>
      <c r="D169" s="220">
        <f>'BY-HS CODE'!D359</f>
        <v>93673</v>
      </c>
      <c r="E169" s="220">
        <f>'BY-HS CODE'!E359</f>
        <v>104595</v>
      </c>
      <c r="F169" s="220">
        <f>'BY-HS CODE'!F359</f>
        <v>103107</v>
      </c>
      <c r="G169" s="220">
        <f>'BY-HS CODE'!G359</f>
        <v>112261</v>
      </c>
      <c r="H169" s="220">
        <f>'BY-HS CODE'!H359</f>
        <v>123973</v>
      </c>
      <c r="I169" s="182">
        <f>'BY-HS CODE'!I359</f>
        <v>36251</v>
      </c>
      <c r="J169" s="298">
        <f>'BY-HS CODE'!J359</f>
        <v>44216</v>
      </c>
      <c r="K169" s="308">
        <f t="shared" si="57"/>
        <v>0.21971807674271054</v>
      </c>
      <c r="L169" s="220">
        <f>'BY-HS CODE'!L359</f>
        <v>4448</v>
      </c>
      <c r="M169" s="220">
        <f>'BY-HS CODE'!M359</f>
        <v>5007</v>
      </c>
      <c r="N169" s="220">
        <f>'BY-HS CODE'!N359</f>
        <v>6431</v>
      </c>
      <c r="O169" s="220">
        <f>'BY-HS CODE'!O359</f>
        <v>6926</v>
      </c>
      <c r="P169" s="220">
        <f>'BY-HS CODE'!P359</f>
        <v>8951</v>
      </c>
      <c r="Q169" s="220">
        <f>'BY-HS CODE'!Q359</f>
        <v>8940</v>
      </c>
      <c r="R169" s="182">
        <f>'BY-HS CODE'!R359</f>
        <v>2188</v>
      </c>
      <c r="S169" s="182">
        <f>'BY-HS CODE'!S359</f>
        <v>3670</v>
      </c>
      <c r="T169" s="221">
        <f t="shared" si="58"/>
        <v>0.67733089579524675</v>
      </c>
    </row>
    <row r="170" spans="1:20" s="29" customFormat="1" ht="15" customHeight="1">
      <c r="A170" s="371">
        <v>382460</v>
      </c>
      <c r="B170" s="255" t="s">
        <v>93</v>
      </c>
      <c r="C170" s="220">
        <f>'BY-HS CODE'!C365</f>
        <v>3309</v>
      </c>
      <c r="D170" s="220">
        <f>'BY-HS CODE'!D365</f>
        <v>3556</v>
      </c>
      <c r="E170" s="220">
        <f>'BY-HS CODE'!E365</f>
        <v>3882</v>
      </c>
      <c r="F170" s="220">
        <f>'BY-HS CODE'!F365</f>
        <v>5074</v>
      </c>
      <c r="G170" s="220">
        <f>'BY-HS CODE'!G365</f>
        <v>5109</v>
      </c>
      <c r="H170" s="220">
        <f>'BY-HS CODE'!H365</f>
        <v>7708</v>
      </c>
      <c r="I170" s="182">
        <f>'BY-HS CODE'!I365</f>
        <v>1963</v>
      </c>
      <c r="J170" s="298">
        <f>'BY-HS CODE'!J365</f>
        <v>2880</v>
      </c>
      <c r="K170" s="308">
        <f t="shared" si="57"/>
        <v>0.46714212939378502</v>
      </c>
      <c r="L170" s="220">
        <f>'BY-HS CODE'!L365</f>
        <v>0</v>
      </c>
      <c r="M170" s="220">
        <f>'BY-HS CODE'!M365</f>
        <v>0</v>
      </c>
      <c r="N170" s="220">
        <f>'BY-HS CODE'!N365</f>
        <v>0</v>
      </c>
      <c r="O170" s="220">
        <f>'BY-HS CODE'!O365</f>
        <v>5</v>
      </c>
      <c r="P170" s="220">
        <f>'BY-HS CODE'!P365</f>
        <v>0</v>
      </c>
      <c r="Q170" s="220">
        <f>'BY-HS CODE'!Q365</f>
        <v>0</v>
      </c>
      <c r="R170" s="182">
        <f>'BY-HS CODE'!R365</f>
        <v>0</v>
      </c>
      <c r="S170" s="182">
        <f>'BY-HS CODE'!S365</f>
        <v>0</v>
      </c>
      <c r="T170" s="221" t="str">
        <f t="shared" si="58"/>
        <v xml:space="preserve">n/a </v>
      </c>
    </row>
    <row r="171" spans="1:20" s="29" customFormat="1" ht="15" customHeight="1">
      <c r="A171" s="371" t="s">
        <v>323</v>
      </c>
      <c r="B171" s="255" t="s">
        <v>324</v>
      </c>
      <c r="C171" s="220">
        <f>'BY-HS CODE'!C370</f>
        <v>292676</v>
      </c>
      <c r="D171" s="220">
        <f>'BY-HS CODE'!D370</f>
        <v>297868</v>
      </c>
      <c r="E171" s="220">
        <f>'BY-HS CODE'!E370</f>
        <v>229188</v>
      </c>
      <c r="F171" s="220">
        <f>'BY-HS CODE'!F370</f>
        <v>169373</v>
      </c>
      <c r="G171" s="220">
        <f>'BY-HS CODE'!G370</f>
        <v>95264</v>
      </c>
      <c r="H171" s="220">
        <f>'BY-HS CODE'!H370</f>
        <v>135957</v>
      </c>
      <c r="I171" s="182">
        <f>'BY-HS CODE'!I370</f>
        <v>33490</v>
      </c>
      <c r="J171" s="298">
        <f>'BY-HS CODE'!J370</f>
        <v>50257</v>
      </c>
      <c r="K171" s="308">
        <f t="shared" si="57"/>
        <v>0.50065691251119737</v>
      </c>
      <c r="L171" s="220">
        <f>'BY-HS CODE'!L370</f>
        <v>257656</v>
      </c>
      <c r="M171" s="220">
        <f>'BY-HS CODE'!M370</f>
        <v>268642</v>
      </c>
      <c r="N171" s="220">
        <f>'BY-HS CODE'!N370</f>
        <v>210852</v>
      </c>
      <c r="O171" s="220">
        <f>'BY-HS CODE'!O370</f>
        <v>156475</v>
      </c>
      <c r="P171" s="220">
        <f>'BY-HS CODE'!P370</f>
        <v>84865</v>
      </c>
      <c r="Q171" s="220">
        <f>'BY-HS CODE'!Q370</f>
        <v>115753</v>
      </c>
      <c r="R171" s="182">
        <f>'BY-HS CODE'!R370</f>
        <v>27874</v>
      </c>
      <c r="S171" s="182">
        <f>'BY-HS CODE'!S370</f>
        <v>44368</v>
      </c>
      <c r="T171" s="221">
        <f t="shared" si="58"/>
        <v>0.59173423261821056</v>
      </c>
    </row>
    <row r="172" spans="1:20" s="29" customFormat="1" ht="15" customHeight="1">
      <c r="A172" s="371" t="s">
        <v>325</v>
      </c>
      <c r="B172" s="255" t="s">
        <v>326</v>
      </c>
      <c r="C172" s="220">
        <f>'BY-HS CODE'!C371</f>
        <v>7372</v>
      </c>
      <c r="D172" s="220">
        <f>'BY-HS CODE'!D371</f>
        <v>4596</v>
      </c>
      <c r="E172" s="220">
        <f>'BY-HS CODE'!E371</f>
        <v>5037</v>
      </c>
      <c r="F172" s="220">
        <f>'BY-HS CODE'!F371</f>
        <v>810</v>
      </c>
      <c r="G172" s="220">
        <f>'BY-HS CODE'!G371</f>
        <v>65</v>
      </c>
      <c r="H172" s="220">
        <f>'BY-HS CODE'!H371</f>
        <v>39</v>
      </c>
      <c r="I172" s="182">
        <f>'BY-HS CODE'!I371</f>
        <v>12</v>
      </c>
      <c r="J172" s="298">
        <f>'BY-HS CODE'!J371</f>
        <v>0</v>
      </c>
      <c r="K172" s="308">
        <f t="shared" si="57"/>
        <v>-1</v>
      </c>
      <c r="L172" s="220">
        <f>'BY-HS CODE'!L371</f>
        <v>0</v>
      </c>
      <c r="M172" s="220">
        <f>'BY-HS CODE'!M371</f>
        <v>0</v>
      </c>
      <c r="N172" s="220">
        <f>'BY-HS CODE'!N371</f>
        <v>0</v>
      </c>
      <c r="O172" s="220">
        <f>'BY-HS CODE'!O371</f>
        <v>0</v>
      </c>
      <c r="P172" s="220">
        <f>'BY-HS CODE'!P371</f>
        <v>0</v>
      </c>
      <c r="Q172" s="220">
        <f>'BY-HS CODE'!Q371</f>
        <v>0</v>
      </c>
      <c r="R172" s="182">
        <f>'BY-HS CODE'!R371</f>
        <v>0</v>
      </c>
      <c r="S172" s="182">
        <f>'BY-HS CODE'!S371</f>
        <v>0</v>
      </c>
      <c r="T172" s="221" t="str">
        <f t="shared" si="58"/>
        <v xml:space="preserve">n/a </v>
      </c>
    </row>
    <row r="173" spans="1:20" s="29" customFormat="1" ht="15" customHeight="1">
      <c r="A173" s="371" t="s">
        <v>327</v>
      </c>
      <c r="B173" s="255" t="s">
        <v>328</v>
      </c>
      <c r="C173" s="220">
        <f>'BY-HS CODE'!C372</f>
        <v>6785</v>
      </c>
      <c r="D173" s="220">
        <f>'BY-HS CODE'!D372</f>
        <v>5891</v>
      </c>
      <c r="E173" s="220">
        <f>'BY-HS CODE'!E372</f>
        <v>4654</v>
      </c>
      <c r="F173" s="220">
        <f>'BY-HS CODE'!F372</f>
        <v>3554</v>
      </c>
      <c r="G173" s="220">
        <f>'BY-HS CODE'!G372</f>
        <v>3317</v>
      </c>
      <c r="H173" s="220">
        <f>'BY-HS CODE'!H372</f>
        <v>2871</v>
      </c>
      <c r="I173" s="182">
        <f>'BY-HS CODE'!I372</f>
        <v>1021</v>
      </c>
      <c r="J173" s="298">
        <f>'BY-HS CODE'!J372</f>
        <v>900</v>
      </c>
      <c r="K173" s="308">
        <f t="shared" si="57"/>
        <v>-0.11851126346718903</v>
      </c>
      <c r="L173" s="220">
        <f>'BY-HS CODE'!L372</f>
        <v>1239</v>
      </c>
      <c r="M173" s="220">
        <f>'BY-HS CODE'!M372</f>
        <v>304</v>
      </c>
      <c r="N173" s="220">
        <f>'BY-HS CODE'!N372</f>
        <v>155</v>
      </c>
      <c r="O173" s="220">
        <f>'BY-HS CODE'!O372</f>
        <v>120</v>
      </c>
      <c r="P173" s="220">
        <f>'BY-HS CODE'!P372</f>
        <v>142</v>
      </c>
      <c r="Q173" s="220">
        <f>'BY-HS CODE'!Q372</f>
        <v>105</v>
      </c>
      <c r="R173" s="182">
        <f>'BY-HS CODE'!R372</f>
        <v>94</v>
      </c>
      <c r="S173" s="182">
        <f>'BY-HS CODE'!S372</f>
        <v>0</v>
      </c>
      <c r="T173" s="221">
        <f t="shared" si="58"/>
        <v>-1</v>
      </c>
    </row>
    <row r="174" spans="1:20" s="29" customFormat="1" ht="15" customHeight="1">
      <c r="A174" s="371" t="s">
        <v>329</v>
      </c>
      <c r="B174" s="255" t="s">
        <v>330</v>
      </c>
      <c r="C174" s="220">
        <f>'BY-HS CODE'!C373</f>
        <v>73517</v>
      </c>
      <c r="D174" s="220">
        <f>'BY-HS CODE'!D373</f>
        <v>45399</v>
      </c>
      <c r="E174" s="220">
        <f>'BY-HS CODE'!E373</f>
        <v>33931</v>
      </c>
      <c r="F174" s="220">
        <f>'BY-HS CODE'!F373</f>
        <v>24501</v>
      </c>
      <c r="G174" s="220">
        <f>'BY-HS CODE'!G373</f>
        <v>12835</v>
      </c>
      <c r="H174" s="220">
        <f>'BY-HS CODE'!H373</f>
        <v>25813</v>
      </c>
      <c r="I174" s="182">
        <f>'BY-HS CODE'!I373</f>
        <v>6071</v>
      </c>
      <c r="J174" s="298">
        <f>'BY-HS CODE'!J373</f>
        <v>7761</v>
      </c>
      <c r="K174" s="308">
        <f t="shared" si="57"/>
        <v>0.27837259100642398</v>
      </c>
      <c r="L174" s="220">
        <f>'BY-HS CODE'!L373</f>
        <v>25888</v>
      </c>
      <c r="M174" s="220">
        <f>'BY-HS CODE'!M373</f>
        <v>5351</v>
      </c>
      <c r="N174" s="220">
        <f>'BY-HS CODE'!N373</f>
        <v>5477</v>
      </c>
      <c r="O174" s="220">
        <f>'BY-HS CODE'!O373</f>
        <v>3573</v>
      </c>
      <c r="P174" s="220">
        <f>'BY-HS CODE'!P373</f>
        <v>2852</v>
      </c>
      <c r="Q174" s="220">
        <f>'BY-HS CODE'!Q373</f>
        <v>3369</v>
      </c>
      <c r="R174" s="182">
        <f>'BY-HS CODE'!R373</f>
        <v>1317</v>
      </c>
      <c r="S174" s="182">
        <f>'BY-HS CODE'!S373</f>
        <v>1367</v>
      </c>
      <c r="T174" s="221">
        <f t="shared" si="58"/>
        <v>3.7965072133637055E-2</v>
      </c>
    </row>
    <row r="175" spans="1:20" s="29" customFormat="1" ht="15" customHeight="1">
      <c r="A175" s="371" t="s">
        <v>331</v>
      </c>
      <c r="B175" s="255" t="s">
        <v>442</v>
      </c>
      <c r="C175" s="220">
        <f>'BY-HS CODE'!C374</f>
        <v>3118</v>
      </c>
      <c r="D175" s="220">
        <f>'BY-HS CODE'!D374</f>
        <v>1518</v>
      </c>
      <c r="E175" s="220">
        <f>'BY-HS CODE'!E374</f>
        <v>2741</v>
      </c>
      <c r="F175" s="220">
        <f>'BY-HS CODE'!F374</f>
        <v>4867</v>
      </c>
      <c r="G175" s="220">
        <f>'BY-HS CODE'!G374</f>
        <v>3923</v>
      </c>
      <c r="H175" s="220">
        <f>'BY-HS CODE'!H374</f>
        <v>3213</v>
      </c>
      <c r="I175" s="182">
        <f>'BY-HS CODE'!I374</f>
        <v>634</v>
      </c>
      <c r="J175" s="298">
        <f>'BY-HS CODE'!J374</f>
        <v>1157</v>
      </c>
      <c r="K175" s="308">
        <f t="shared" si="57"/>
        <v>0.82492113564668768</v>
      </c>
      <c r="L175" s="220">
        <f>'BY-HS CODE'!L374</f>
        <v>0</v>
      </c>
      <c r="M175" s="220">
        <f>'BY-HS CODE'!M374</f>
        <v>0</v>
      </c>
      <c r="N175" s="220">
        <f>'BY-HS CODE'!N374</f>
        <v>0</v>
      </c>
      <c r="O175" s="220">
        <f>'BY-HS CODE'!O374</f>
        <v>2</v>
      </c>
      <c r="P175" s="220">
        <f>'BY-HS CODE'!P374</f>
        <v>0</v>
      </c>
      <c r="Q175" s="220">
        <f>'BY-HS CODE'!Q374</f>
        <v>0</v>
      </c>
      <c r="R175" s="182">
        <f>'BY-HS CODE'!R374</f>
        <v>0</v>
      </c>
      <c r="S175" s="182">
        <f>'BY-HS CODE'!S374</f>
        <v>0</v>
      </c>
      <c r="T175" s="221" t="str">
        <f t="shared" si="58"/>
        <v xml:space="preserve">n/a </v>
      </c>
    </row>
    <row r="176" spans="1:20" s="29" customFormat="1" ht="15" customHeight="1">
      <c r="A176" s="371" t="s">
        <v>333</v>
      </c>
      <c r="B176" s="255" t="s">
        <v>334</v>
      </c>
      <c r="C176" s="220">
        <f>'BY-HS CODE'!C375</f>
        <v>2119</v>
      </c>
      <c r="D176" s="220">
        <f>'BY-HS CODE'!D375</f>
        <v>1782</v>
      </c>
      <c r="E176" s="220">
        <f>'BY-HS CODE'!E375</f>
        <v>1806</v>
      </c>
      <c r="F176" s="220">
        <f>'BY-HS CODE'!F375</f>
        <v>952</v>
      </c>
      <c r="G176" s="220">
        <f>'BY-HS CODE'!G375</f>
        <v>447</v>
      </c>
      <c r="H176" s="220">
        <f>'BY-HS CODE'!H375</f>
        <v>374</v>
      </c>
      <c r="I176" s="182">
        <f>'BY-HS CODE'!I375</f>
        <v>145</v>
      </c>
      <c r="J176" s="298">
        <f>'BY-HS CODE'!J375</f>
        <v>35</v>
      </c>
      <c r="K176" s="308">
        <f t="shared" si="57"/>
        <v>-0.75862068965517238</v>
      </c>
      <c r="L176" s="220">
        <f>'BY-HS CODE'!L375</f>
        <v>58</v>
      </c>
      <c r="M176" s="220">
        <f>'BY-HS CODE'!M375</f>
        <v>24</v>
      </c>
      <c r="N176" s="220">
        <f>'BY-HS CODE'!N375</f>
        <v>0</v>
      </c>
      <c r="O176" s="220">
        <f>'BY-HS CODE'!O375</f>
        <v>35</v>
      </c>
      <c r="P176" s="220">
        <f>'BY-HS CODE'!P375</f>
        <v>48</v>
      </c>
      <c r="Q176" s="220">
        <f>'BY-HS CODE'!Q375</f>
        <v>30</v>
      </c>
      <c r="R176" s="182">
        <f>'BY-HS CODE'!R375</f>
        <v>13</v>
      </c>
      <c r="S176" s="182">
        <f>'BY-HS CODE'!S375</f>
        <v>5</v>
      </c>
      <c r="T176" s="221">
        <f t="shared" si="58"/>
        <v>-0.61538461538461542</v>
      </c>
    </row>
    <row r="177" spans="1:20" s="29" customFormat="1" ht="15" customHeight="1">
      <c r="A177" s="371" t="s">
        <v>335</v>
      </c>
      <c r="B177" s="255" t="s">
        <v>336</v>
      </c>
      <c r="C177" s="220">
        <f>'BY-HS CODE'!C376</f>
        <v>191520</v>
      </c>
      <c r="D177" s="220">
        <f>'BY-HS CODE'!D376</f>
        <v>135104</v>
      </c>
      <c r="E177" s="220">
        <f>'BY-HS CODE'!E376</f>
        <v>119592</v>
      </c>
      <c r="F177" s="220">
        <f>'BY-HS CODE'!F376</f>
        <v>107271</v>
      </c>
      <c r="G177" s="220">
        <f>'BY-HS CODE'!G376</f>
        <v>89383</v>
      </c>
      <c r="H177" s="220">
        <f>'BY-HS CODE'!H376</f>
        <v>126113</v>
      </c>
      <c r="I177" s="182">
        <f>'BY-HS CODE'!I376</f>
        <v>42002</v>
      </c>
      <c r="J177" s="298">
        <f>'BY-HS CODE'!J376</f>
        <v>52844</v>
      </c>
      <c r="K177" s="308">
        <f t="shared" si="57"/>
        <v>0.25813056521118044</v>
      </c>
      <c r="L177" s="220">
        <f>'BY-HS CODE'!L376</f>
        <v>532</v>
      </c>
      <c r="M177" s="220">
        <f>'BY-HS CODE'!M376</f>
        <v>602</v>
      </c>
      <c r="N177" s="220">
        <f>'BY-HS CODE'!N376</f>
        <v>755</v>
      </c>
      <c r="O177" s="220">
        <f>'BY-HS CODE'!O376</f>
        <v>387</v>
      </c>
      <c r="P177" s="220">
        <f>'BY-HS CODE'!P376</f>
        <v>277</v>
      </c>
      <c r="Q177" s="220">
        <f>'BY-HS CODE'!Q376</f>
        <v>947</v>
      </c>
      <c r="R177" s="182">
        <f>'BY-HS CODE'!R376</f>
        <v>283</v>
      </c>
      <c r="S177" s="182">
        <f>'BY-HS CODE'!S376</f>
        <v>101</v>
      </c>
      <c r="T177" s="221">
        <f t="shared" si="58"/>
        <v>-0.64310954063604242</v>
      </c>
    </row>
    <row r="178" spans="1:20" s="29" customFormat="1" ht="15" customHeight="1">
      <c r="A178" s="371">
        <v>4112</v>
      </c>
      <c r="B178" s="255" t="s">
        <v>297</v>
      </c>
      <c r="C178" s="220">
        <f>'BY-HS CODE'!C377</f>
        <v>53200</v>
      </c>
      <c r="D178" s="220">
        <f>'BY-HS CODE'!D377</f>
        <v>46616</v>
      </c>
      <c r="E178" s="220">
        <f>'BY-HS CODE'!E377</f>
        <v>47005</v>
      </c>
      <c r="F178" s="220">
        <f>'BY-HS CODE'!F377</f>
        <v>44029</v>
      </c>
      <c r="G178" s="220">
        <f>'BY-HS CODE'!G377</f>
        <v>35612</v>
      </c>
      <c r="H178" s="220">
        <f>'BY-HS CODE'!H377</f>
        <v>46264</v>
      </c>
      <c r="I178" s="182">
        <f>'BY-HS CODE'!I377</f>
        <v>12375</v>
      </c>
      <c r="J178" s="298">
        <f>'BY-HS CODE'!J377</f>
        <v>23088</v>
      </c>
      <c r="K178" s="308">
        <f t="shared" ref="K178:K183" si="59">IF(I178&gt;0,(J178-I178)/I178,"n/a ")</f>
        <v>0.86569696969696974</v>
      </c>
      <c r="L178" s="220">
        <f>'BY-HS CODE'!L377</f>
        <v>16</v>
      </c>
      <c r="M178" s="220">
        <f>'BY-HS CODE'!M377</f>
        <v>2</v>
      </c>
      <c r="N178" s="220">
        <f>'BY-HS CODE'!N377</f>
        <v>1</v>
      </c>
      <c r="O178" s="220">
        <f>'BY-HS CODE'!O377</f>
        <v>5</v>
      </c>
      <c r="P178" s="220">
        <f>'BY-HS CODE'!P377</f>
        <v>1</v>
      </c>
      <c r="Q178" s="220">
        <f>'BY-HS CODE'!Q377</f>
        <v>1</v>
      </c>
      <c r="R178" s="182">
        <f>'BY-HS CODE'!R377</f>
        <v>0</v>
      </c>
      <c r="S178" s="182">
        <f>'BY-HS CODE'!S377</f>
        <v>2</v>
      </c>
      <c r="T178" s="221" t="str">
        <f t="shared" si="58"/>
        <v xml:space="preserve">n/a </v>
      </c>
    </row>
    <row r="179" spans="1:20" s="29" customFormat="1" ht="15" customHeight="1">
      <c r="A179" s="371">
        <v>4113</v>
      </c>
      <c r="B179" s="255" t="s">
        <v>298</v>
      </c>
      <c r="C179" s="220">
        <f>'BY-HS CODE'!C378</f>
        <v>46888</v>
      </c>
      <c r="D179" s="220">
        <f>'BY-HS CODE'!D378</f>
        <v>37042</v>
      </c>
      <c r="E179" s="220">
        <f>'BY-HS CODE'!E378</f>
        <v>31106</v>
      </c>
      <c r="F179" s="220">
        <f>'BY-HS CODE'!F378</f>
        <v>22771</v>
      </c>
      <c r="G179" s="220">
        <f>'BY-HS CODE'!G378</f>
        <v>16054</v>
      </c>
      <c r="H179" s="220">
        <f>'BY-HS CODE'!H378</f>
        <v>15115</v>
      </c>
      <c r="I179" s="182">
        <f>'BY-HS CODE'!I378</f>
        <v>4656</v>
      </c>
      <c r="J179" s="298">
        <f>'BY-HS CODE'!J378</f>
        <v>4906</v>
      </c>
      <c r="K179" s="308">
        <f t="shared" si="59"/>
        <v>5.3694158075601371E-2</v>
      </c>
      <c r="L179" s="220">
        <f>'BY-HS CODE'!L378</f>
        <v>398</v>
      </c>
      <c r="M179" s="220">
        <f>'BY-HS CODE'!M378</f>
        <v>123</v>
      </c>
      <c r="N179" s="220">
        <f>'BY-HS CODE'!N378</f>
        <v>24</v>
      </c>
      <c r="O179" s="220">
        <f>'BY-HS CODE'!O378</f>
        <v>71</v>
      </c>
      <c r="P179" s="220">
        <f>'BY-HS CODE'!P378</f>
        <v>68</v>
      </c>
      <c r="Q179" s="220">
        <f>'BY-HS CODE'!Q378</f>
        <v>40</v>
      </c>
      <c r="R179" s="182">
        <f>'BY-HS CODE'!R378</f>
        <v>29</v>
      </c>
      <c r="S179" s="182">
        <f>'BY-HS CODE'!S378</f>
        <v>0</v>
      </c>
      <c r="T179" s="221">
        <f t="shared" si="58"/>
        <v>-1</v>
      </c>
    </row>
    <row r="180" spans="1:20" s="29" customFormat="1" ht="15" customHeight="1">
      <c r="A180" s="371">
        <v>4114</v>
      </c>
      <c r="B180" s="255" t="s">
        <v>299</v>
      </c>
      <c r="C180" s="220">
        <f>'BY-HS CODE'!C379</f>
        <v>7520</v>
      </c>
      <c r="D180" s="220">
        <f>'BY-HS CODE'!D379</f>
        <v>6748</v>
      </c>
      <c r="E180" s="220">
        <f>'BY-HS CODE'!E379</f>
        <v>6622</v>
      </c>
      <c r="F180" s="220">
        <f>'BY-HS CODE'!F379</f>
        <v>4846</v>
      </c>
      <c r="G180" s="220">
        <f>'BY-HS CODE'!G379</f>
        <v>3735</v>
      </c>
      <c r="H180" s="220">
        <f>'BY-HS CODE'!H379</f>
        <v>3466</v>
      </c>
      <c r="I180" s="182">
        <f>'BY-HS CODE'!I379</f>
        <v>907</v>
      </c>
      <c r="J180" s="298">
        <f>'BY-HS CODE'!J379</f>
        <v>1429</v>
      </c>
      <c r="K180" s="308">
        <f t="shared" si="59"/>
        <v>0.57552370452039692</v>
      </c>
      <c r="L180" s="220">
        <f>'BY-HS CODE'!L379</f>
        <v>0</v>
      </c>
      <c r="M180" s="220">
        <f>'BY-HS CODE'!M379</f>
        <v>0</v>
      </c>
      <c r="N180" s="220">
        <f>'BY-HS CODE'!N379</f>
        <v>0</v>
      </c>
      <c r="O180" s="220">
        <f>'BY-HS CODE'!O379</f>
        <v>0</v>
      </c>
      <c r="P180" s="220">
        <f>'BY-HS CODE'!P379</f>
        <v>0</v>
      </c>
      <c r="Q180" s="220">
        <f>'BY-HS CODE'!Q379</f>
        <v>99</v>
      </c>
      <c r="R180" s="182">
        <f>'BY-HS CODE'!R379</f>
        <v>0</v>
      </c>
      <c r="S180" s="182">
        <f>'BY-HS CODE'!S379</f>
        <v>0</v>
      </c>
      <c r="T180" s="221" t="str">
        <f t="shared" si="58"/>
        <v xml:space="preserve">n/a </v>
      </c>
    </row>
    <row r="181" spans="1:20" s="29" customFormat="1" ht="15" customHeight="1">
      <c r="A181" s="371">
        <v>4115</v>
      </c>
      <c r="B181" s="255" t="s">
        <v>300</v>
      </c>
      <c r="C181" s="220">
        <f>'BY-HS CODE'!C380</f>
        <v>2973</v>
      </c>
      <c r="D181" s="220">
        <f>'BY-HS CODE'!D380</f>
        <v>2604</v>
      </c>
      <c r="E181" s="220">
        <f>'BY-HS CODE'!E380</f>
        <v>2294</v>
      </c>
      <c r="F181" s="220">
        <f>'BY-HS CODE'!F380</f>
        <v>2102</v>
      </c>
      <c r="G181" s="220">
        <f>'BY-HS CODE'!G380</f>
        <v>1289</v>
      </c>
      <c r="H181" s="220">
        <f>'BY-HS CODE'!H380</f>
        <v>1398</v>
      </c>
      <c r="I181" s="182">
        <f>'BY-HS CODE'!I380</f>
        <v>428</v>
      </c>
      <c r="J181" s="298">
        <f>'BY-HS CODE'!J380</f>
        <v>458</v>
      </c>
      <c r="K181" s="308">
        <f t="shared" si="59"/>
        <v>7.0093457943925228E-2</v>
      </c>
      <c r="L181" s="220">
        <f>'BY-HS CODE'!L380</f>
        <v>28</v>
      </c>
      <c r="M181" s="220">
        <f>'BY-HS CODE'!M380</f>
        <v>15</v>
      </c>
      <c r="N181" s="220">
        <f>'BY-HS CODE'!N380</f>
        <v>21</v>
      </c>
      <c r="O181" s="220">
        <f>'BY-HS CODE'!O380</f>
        <v>19</v>
      </c>
      <c r="P181" s="220">
        <f>'BY-HS CODE'!P380</f>
        <v>14</v>
      </c>
      <c r="Q181" s="220">
        <f>'BY-HS CODE'!Q380</f>
        <v>24</v>
      </c>
      <c r="R181" s="182">
        <f>'BY-HS CODE'!R380</f>
        <v>13</v>
      </c>
      <c r="S181" s="182">
        <f>'BY-HS CODE'!S380</f>
        <v>8</v>
      </c>
      <c r="T181" s="221">
        <f t="shared" si="58"/>
        <v>-0.38461538461538464</v>
      </c>
    </row>
    <row r="182" spans="1:20" s="29" customFormat="1" ht="15" customHeight="1">
      <c r="A182" s="371" t="s">
        <v>339</v>
      </c>
      <c r="B182" s="255" t="s">
        <v>340</v>
      </c>
      <c r="C182" s="220">
        <f>'BY-HS CODE'!C386</f>
        <v>99065</v>
      </c>
      <c r="D182" s="220">
        <f>'BY-HS CODE'!D386</f>
        <v>107080</v>
      </c>
      <c r="E182" s="220">
        <f>'BY-HS CODE'!E386</f>
        <v>108701</v>
      </c>
      <c r="F182" s="220">
        <f>'BY-HS CODE'!F386</f>
        <v>67132</v>
      </c>
      <c r="G182" s="220">
        <f>'BY-HS CODE'!G386</f>
        <v>24610</v>
      </c>
      <c r="H182" s="220">
        <f>'BY-HS CODE'!H386</f>
        <v>29821</v>
      </c>
      <c r="I182" s="182">
        <f>'BY-HS CODE'!I386</f>
        <v>10509</v>
      </c>
      <c r="J182" s="298">
        <f>'BY-HS CODE'!J386</f>
        <v>8873</v>
      </c>
      <c r="K182" s="308">
        <f t="shared" si="59"/>
        <v>-0.15567608716338377</v>
      </c>
      <c r="L182" s="220">
        <f>'BY-HS CODE'!L386</f>
        <v>28545</v>
      </c>
      <c r="M182" s="220">
        <f>'BY-HS CODE'!M386</f>
        <v>29444</v>
      </c>
      <c r="N182" s="220">
        <f>'BY-HS CODE'!N386</f>
        <v>20590</v>
      </c>
      <c r="O182" s="220">
        <f>'BY-HS CODE'!O386</f>
        <v>11488</v>
      </c>
      <c r="P182" s="220">
        <f>'BY-HS CODE'!P386</f>
        <v>1167</v>
      </c>
      <c r="Q182" s="220">
        <f>'BY-HS CODE'!Q386</f>
        <v>3789</v>
      </c>
      <c r="R182" s="182">
        <f>'BY-HS CODE'!R386</f>
        <v>108</v>
      </c>
      <c r="S182" s="182">
        <f>'BY-HS CODE'!S386</f>
        <v>186</v>
      </c>
      <c r="T182" s="221">
        <f t="shared" si="58"/>
        <v>0.72222222222222221</v>
      </c>
    </row>
    <row r="183" spans="1:20" s="29" customFormat="1" ht="15" customHeight="1">
      <c r="A183" s="371" t="s">
        <v>341</v>
      </c>
      <c r="B183" s="255" t="s">
        <v>342</v>
      </c>
      <c r="C183" s="220">
        <f>'BY-HS CODE'!C387</f>
        <v>51168</v>
      </c>
      <c r="D183" s="220">
        <f>'BY-HS CODE'!D387</f>
        <v>63651</v>
      </c>
      <c r="E183" s="220">
        <f>'BY-HS CODE'!E387</f>
        <v>90183</v>
      </c>
      <c r="F183" s="220">
        <f>'BY-HS CODE'!F387</f>
        <v>65286</v>
      </c>
      <c r="G183" s="220">
        <f>'BY-HS CODE'!G387</f>
        <v>36000</v>
      </c>
      <c r="H183" s="220">
        <f>'BY-HS CODE'!H387</f>
        <v>47306</v>
      </c>
      <c r="I183" s="182">
        <f>'BY-HS CODE'!I387</f>
        <v>7784</v>
      </c>
      <c r="J183" s="298">
        <f>'BY-HS CODE'!J387</f>
        <v>6135</v>
      </c>
      <c r="K183" s="308">
        <f t="shared" si="59"/>
        <v>-0.21184480986639259</v>
      </c>
      <c r="L183" s="220">
        <f>'BY-HS CODE'!L387</f>
        <v>1026</v>
      </c>
      <c r="M183" s="220">
        <f>'BY-HS CODE'!M387</f>
        <v>1114</v>
      </c>
      <c r="N183" s="220">
        <f>'BY-HS CODE'!N387</f>
        <v>1523</v>
      </c>
      <c r="O183" s="220">
        <f>'BY-HS CODE'!O387</f>
        <v>309</v>
      </c>
      <c r="P183" s="220">
        <f>'BY-HS CODE'!P387</f>
        <v>3</v>
      </c>
      <c r="Q183" s="220">
        <f>'BY-HS CODE'!Q387</f>
        <v>166</v>
      </c>
      <c r="R183" s="182">
        <f>'BY-HS CODE'!R387</f>
        <v>150</v>
      </c>
      <c r="S183" s="182">
        <f>'BY-HS CODE'!S387</f>
        <v>0</v>
      </c>
      <c r="T183" s="221">
        <f t="shared" si="58"/>
        <v>-1</v>
      </c>
    </row>
    <row r="184" spans="1:20" s="29" customFormat="1" ht="15" customHeight="1">
      <c r="A184" s="214"/>
      <c r="B184" s="257"/>
      <c r="C184" s="222"/>
      <c r="D184" s="222"/>
      <c r="E184" s="222"/>
      <c r="F184" s="222"/>
      <c r="G184" s="222"/>
      <c r="H184" s="222"/>
      <c r="I184" s="212"/>
      <c r="J184" s="299"/>
      <c r="K184" s="309" t="s">
        <v>480</v>
      </c>
      <c r="L184" s="222"/>
      <c r="M184" s="222"/>
      <c r="N184" s="222"/>
      <c r="O184" s="222"/>
      <c r="P184" s="222"/>
      <c r="Q184" s="222"/>
      <c r="R184" s="212"/>
      <c r="S184" s="212"/>
      <c r="T184" s="221"/>
    </row>
    <row r="185" spans="1:20" s="31" customFormat="1" ht="15" customHeight="1">
      <c r="A185" s="264" t="s">
        <v>399</v>
      </c>
      <c r="B185" s="258"/>
      <c r="C185" s="496">
        <f t="shared" ref="C185:J185" si="60">SUM(C81:C183)</f>
        <v>7504592</v>
      </c>
      <c r="D185" s="496">
        <f t="shared" si="60"/>
        <v>7876947</v>
      </c>
      <c r="E185" s="496">
        <f t="shared" si="60"/>
        <v>8023164</v>
      </c>
      <c r="F185" s="496">
        <f t="shared" ref="F185:H185" si="61">SUM(F81:F183)</f>
        <v>8027461</v>
      </c>
      <c r="G185" s="496">
        <f t="shared" si="61"/>
        <v>8085952</v>
      </c>
      <c r="H185" s="496">
        <f t="shared" si="61"/>
        <v>10201929</v>
      </c>
      <c r="I185" s="235">
        <f t="shared" si="60"/>
        <v>3053788</v>
      </c>
      <c r="J185" s="304">
        <f t="shared" si="60"/>
        <v>3819724</v>
      </c>
      <c r="K185" s="315">
        <f>(J185-I185)/I185</f>
        <v>0.2508150533042896</v>
      </c>
      <c r="L185" s="496">
        <f t="shared" ref="L185:S185" si="62">SUM(L81:L183)</f>
        <v>1207836</v>
      </c>
      <c r="M185" s="496">
        <f t="shared" si="62"/>
        <v>1372755</v>
      </c>
      <c r="N185" s="496">
        <f t="shared" si="62"/>
        <v>1421175</v>
      </c>
      <c r="O185" s="496">
        <f t="shared" ref="O185:P185" si="63">SUM(O81:O183)</f>
        <v>1467177</v>
      </c>
      <c r="P185" s="496">
        <f t="shared" si="63"/>
        <v>1403876</v>
      </c>
      <c r="Q185" s="496">
        <f t="shared" ref="Q185" si="64">SUM(Q81:Q183)</f>
        <v>1550497</v>
      </c>
      <c r="R185" s="235">
        <f t="shared" si="62"/>
        <v>544531</v>
      </c>
      <c r="S185" s="235">
        <f t="shared" si="62"/>
        <v>569028</v>
      </c>
      <c r="T185" s="224">
        <f>IF(R185&gt;0,(S185-R185)/R185,S185/1)</f>
        <v>4.4987337727328658E-2</v>
      </c>
    </row>
    <row r="186" spans="1:20" s="35" customFormat="1" ht="15" customHeight="1">
      <c r="A186" s="213"/>
      <c r="B186" s="187" t="s">
        <v>498</v>
      </c>
      <c r="C186" s="494"/>
      <c r="D186" s="494">
        <f>(D185-C185)/C185</f>
        <v>4.961695452597556E-2</v>
      </c>
      <c r="E186" s="494">
        <f>(E185-D185)/D185</f>
        <v>1.8562648701330606E-2</v>
      </c>
      <c r="F186" s="494">
        <f>(F185-E185)/E185</f>
        <v>5.3557424477425613E-4</v>
      </c>
      <c r="G186" s="494">
        <f t="shared" ref="G186:H186" si="65">(G185-F185)/F185</f>
        <v>7.286363645989685E-3</v>
      </c>
      <c r="H186" s="494">
        <f t="shared" si="65"/>
        <v>0.26168557518026325</v>
      </c>
      <c r="I186" s="225"/>
      <c r="J186" s="301"/>
      <c r="K186" s="311"/>
      <c r="L186" s="494"/>
      <c r="M186" s="494">
        <f>(M185-L185)/L185</f>
        <v>0.13654088800135117</v>
      </c>
      <c r="N186" s="494">
        <f>(N185-M185)/M185</f>
        <v>3.5272135231705581E-2</v>
      </c>
      <c r="O186" s="494">
        <f>(O185-N185)/N185</f>
        <v>3.2368990448044754E-2</v>
      </c>
      <c r="P186" s="494">
        <f>(P185-O185)/O185</f>
        <v>-4.3144760311809686E-2</v>
      </c>
      <c r="Q186" s="494">
        <f>(Q185-P185)/P185</f>
        <v>0.10444013573848403</v>
      </c>
      <c r="R186" s="225"/>
      <c r="S186" s="225"/>
      <c r="T186" s="226"/>
    </row>
    <row r="187" spans="1:20" s="27" customFormat="1" ht="15" customHeight="1">
      <c r="A187" s="214"/>
      <c r="B187" s="181" t="s">
        <v>415</v>
      </c>
      <c r="C187" s="236">
        <f t="shared" ref="C187:J187" si="66">C185/C326</f>
        <v>0.23908982269434631</v>
      </c>
      <c r="D187" s="236">
        <f>D185/D326</f>
        <v>0.23576892825374834</v>
      </c>
      <c r="E187" s="236">
        <f>E185/E326</f>
        <v>0.2177547273156146</v>
      </c>
      <c r="F187" s="236">
        <f>F185/F326</f>
        <v>0.22133402962099241</v>
      </c>
      <c r="G187" s="236">
        <f t="shared" ref="G187:H187" si="67">G185/G326</f>
        <v>0.22339688164171767</v>
      </c>
      <c r="H187" s="236">
        <f t="shared" si="67"/>
        <v>0.23635444387210119</v>
      </c>
      <c r="I187" s="227">
        <f t="shared" si="66"/>
        <v>0.22562182374047698</v>
      </c>
      <c r="J187" s="302">
        <f t="shared" si="66"/>
        <v>0.2312992965752817</v>
      </c>
      <c r="K187" s="316"/>
      <c r="L187" s="236">
        <f t="shared" ref="L187:S187" si="68">L185/L326</f>
        <v>0.17366194212332564</v>
      </c>
      <c r="M187" s="236">
        <f>M185/M326</f>
        <v>0.17316419500986191</v>
      </c>
      <c r="N187" s="236">
        <f>N185/N326</f>
        <v>0.15134378005736937</v>
      </c>
      <c r="O187" s="236">
        <f>O185/O326</f>
        <v>0.16421265334738505</v>
      </c>
      <c r="P187" s="236">
        <f>P185/P326</f>
        <v>0.15995090759649344</v>
      </c>
      <c r="Q187" s="236">
        <f>Q185/Q326</f>
        <v>0.15248535380506031</v>
      </c>
      <c r="R187" s="227">
        <f t="shared" si="68"/>
        <v>0.157717675654759</v>
      </c>
      <c r="S187" s="227">
        <f t="shared" si="68"/>
        <v>0.15652499696730549</v>
      </c>
      <c r="T187" s="204"/>
    </row>
    <row r="188" spans="1:20" s="32" customFormat="1" ht="15" customHeight="1">
      <c r="A188" s="263"/>
      <c r="B188" s="259" t="s">
        <v>499</v>
      </c>
      <c r="C188" s="229"/>
      <c r="D188" s="229"/>
      <c r="E188" s="229"/>
      <c r="F188" s="229"/>
      <c r="G188" s="229"/>
      <c r="H188" s="229"/>
      <c r="I188" s="230"/>
      <c r="J188" s="303"/>
      <c r="K188" s="313"/>
      <c r="L188" s="495">
        <f t="shared" ref="L188:S188" si="69">L185/C185</f>
        <v>0.16094625797111956</v>
      </c>
      <c r="M188" s="495">
        <f t="shared" si="69"/>
        <v>0.17427500781711494</v>
      </c>
      <c r="N188" s="495">
        <f t="shared" si="69"/>
        <v>0.17713398355062915</v>
      </c>
      <c r="O188" s="495">
        <f t="shared" si="69"/>
        <v>0.18276974500405546</v>
      </c>
      <c r="P188" s="495">
        <f t="shared" si="69"/>
        <v>0.17361913600278606</v>
      </c>
      <c r="Q188" s="495">
        <f t="shared" si="69"/>
        <v>0.15198076755876266</v>
      </c>
      <c r="R188" s="233">
        <f t="shared" si="69"/>
        <v>0.17831329483251621</v>
      </c>
      <c r="S188" s="233">
        <f t="shared" si="69"/>
        <v>0.14897097277185473</v>
      </c>
      <c r="T188" s="231"/>
    </row>
    <row r="189" spans="1:20" s="29" customFormat="1" ht="15" customHeight="1">
      <c r="A189" s="214"/>
      <c r="B189" s="255"/>
      <c r="C189" s="222"/>
      <c r="D189" s="222"/>
      <c r="E189" s="222"/>
      <c r="F189" s="222"/>
      <c r="G189" s="222"/>
      <c r="H189" s="222"/>
      <c r="I189" s="212"/>
      <c r="J189" s="299"/>
      <c r="K189" s="314"/>
      <c r="L189" s="222"/>
      <c r="M189" s="222"/>
      <c r="N189" s="222"/>
      <c r="O189" s="222"/>
      <c r="P189" s="222"/>
      <c r="Q189" s="222"/>
      <c r="R189" s="212"/>
      <c r="S189" s="212"/>
      <c r="T189" s="221"/>
    </row>
    <row r="190" spans="1:20" s="29" customFormat="1" ht="15" customHeight="1">
      <c r="A190" s="214" t="s">
        <v>443</v>
      </c>
      <c r="B190" s="181"/>
      <c r="C190" s="222"/>
      <c r="D190" s="222"/>
      <c r="E190" s="222"/>
      <c r="F190" s="222"/>
      <c r="G190" s="222"/>
      <c r="H190" s="222"/>
      <c r="I190" s="212"/>
      <c r="J190" s="299"/>
      <c r="K190" s="314"/>
      <c r="L190" s="222"/>
      <c r="M190" s="222"/>
      <c r="N190" s="222"/>
      <c r="O190" s="222"/>
      <c r="P190" s="222"/>
      <c r="Q190" s="222"/>
      <c r="R190" s="212"/>
      <c r="S190" s="212"/>
      <c r="T190" s="221"/>
    </row>
    <row r="191" spans="1:20" s="29" customFormat="1" ht="15" customHeight="1">
      <c r="A191" s="214"/>
      <c r="B191" s="255"/>
      <c r="C191" s="222"/>
      <c r="D191" s="222"/>
      <c r="E191" s="222"/>
      <c r="F191" s="222"/>
      <c r="G191" s="222"/>
      <c r="H191" s="222"/>
      <c r="I191" s="212"/>
      <c r="J191" s="299"/>
      <c r="K191" s="314"/>
      <c r="L191" s="222"/>
      <c r="M191" s="222"/>
      <c r="N191" s="222"/>
      <c r="O191" s="222"/>
      <c r="P191" s="222"/>
      <c r="Q191" s="222"/>
      <c r="R191" s="212"/>
      <c r="S191" s="212"/>
      <c r="T191" s="221"/>
    </row>
    <row r="192" spans="1:20" s="29" customFormat="1" ht="15" customHeight="1">
      <c r="A192" s="371" t="s">
        <v>501</v>
      </c>
      <c r="B192" s="255" t="s">
        <v>502</v>
      </c>
      <c r="C192" s="220">
        <f>'BY-HS CODE'!C22</f>
        <v>547061</v>
      </c>
      <c r="D192" s="220">
        <f>'BY-HS CODE'!D22</f>
        <v>719892</v>
      </c>
      <c r="E192" s="220">
        <f>'BY-HS CODE'!E22</f>
        <v>865365</v>
      </c>
      <c r="F192" s="220">
        <f>'BY-HS CODE'!F22</f>
        <v>868107</v>
      </c>
      <c r="G192" s="220">
        <f>'BY-HS CODE'!G22</f>
        <v>978941</v>
      </c>
      <c r="H192" s="220">
        <f>'BY-HS CODE'!H22</f>
        <v>1425140</v>
      </c>
      <c r="I192" s="182">
        <f>'BY-HS CODE'!I22</f>
        <v>420943</v>
      </c>
      <c r="J192" s="298">
        <f>'BY-HS CODE'!J22</f>
        <v>533796</v>
      </c>
      <c r="K192" s="308">
        <f t="shared" ref="K192:K223" si="70">IF(I192&gt;0,(J192-I192)/I192,"n/a ")</f>
        <v>0.26809568041278747</v>
      </c>
      <c r="L192" s="220">
        <f>'BY-HS CODE'!L22</f>
        <v>216235</v>
      </c>
      <c r="M192" s="220">
        <f>'BY-HS CODE'!M22</f>
        <v>392488</v>
      </c>
      <c r="N192" s="220">
        <f>'BY-HS CODE'!N22</f>
        <v>507653</v>
      </c>
      <c r="O192" s="220">
        <f>'BY-HS CODE'!O22</f>
        <v>539776</v>
      </c>
      <c r="P192" s="220">
        <f>'BY-HS CODE'!P22</f>
        <v>622269</v>
      </c>
      <c r="Q192" s="220">
        <f>'BY-HS CODE'!Q22</f>
        <v>947625</v>
      </c>
      <c r="R192" s="182">
        <f>'BY-HS CODE'!R22</f>
        <v>268325</v>
      </c>
      <c r="S192" s="182">
        <f>'BY-HS CODE'!S22</f>
        <v>373443</v>
      </c>
      <c r="T192" s="221">
        <f t="shared" ref="T192:T255" si="71">IF(R192&gt;0,(S192-R192)/R192,"n/a ")</f>
        <v>0.39175626572253797</v>
      </c>
    </row>
    <row r="193" spans="1:20" s="29" customFormat="1" ht="15" customHeight="1">
      <c r="A193" s="371" t="s">
        <v>503</v>
      </c>
      <c r="B193" s="255" t="s">
        <v>504</v>
      </c>
      <c r="C193" s="220">
        <f>'BY-HS CODE'!C23</f>
        <v>1544476</v>
      </c>
      <c r="D193" s="220">
        <f>'BY-HS CODE'!D23</f>
        <v>1543344</v>
      </c>
      <c r="E193" s="220">
        <f>'BY-HS CODE'!E23</f>
        <v>1826558</v>
      </c>
      <c r="F193" s="220">
        <f>'BY-HS CODE'!F23</f>
        <v>2055264</v>
      </c>
      <c r="G193" s="220">
        <f>'BY-HS CODE'!G23</f>
        <v>1917103</v>
      </c>
      <c r="H193" s="220">
        <f>'BY-HS CODE'!H23</f>
        <v>2134855</v>
      </c>
      <c r="I193" s="182">
        <f>'BY-HS CODE'!I23</f>
        <v>700035</v>
      </c>
      <c r="J193" s="298">
        <f>'BY-HS CODE'!J23</f>
        <v>945856</v>
      </c>
      <c r="K193" s="308">
        <f t="shared" si="70"/>
        <v>0.35115529937788825</v>
      </c>
      <c r="L193" s="220">
        <f>'BY-HS CODE'!L23</f>
        <v>750753</v>
      </c>
      <c r="M193" s="220">
        <f>'BY-HS CODE'!M23</f>
        <v>784766</v>
      </c>
      <c r="N193" s="220">
        <f>'BY-HS CODE'!N23</f>
        <v>1040393</v>
      </c>
      <c r="O193" s="220">
        <f>'BY-HS CODE'!O23</f>
        <v>1205672</v>
      </c>
      <c r="P193" s="220">
        <f>'BY-HS CODE'!P23</f>
        <v>1109565</v>
      </c>
      <c r="Q193" s="220">
        <f>'BY-HS CODE'!Q23</f>
        <v>1145513</v>
      </c>
      <c r="R193" s="182">
        <f>'BY-HS CODE'!R23</f>
        <v>371521</v>
      </c>
      <c r="S193" s="182">
        <f>'BY-HS CODE'!S23</f>
        <v>533880</v>
      </c>
      <c r="T193" s="221">
        <f t="shared" si="71"/>
        <v>0.43701163595059228</v>
      </c>
    </row>
    <row r="194" spans="1:20" s="29" customFormat="1" ht="15" customHeight="1">
      <c r="A194" s="371" t="s">
        <v>506</v>
      </c>
      <c r="B194" s="255" t="s">
        <v>507</v>
      </c>
      <c r="C194" s="220">
        <f>'BY-HS CODE'!C26</f>
        <v>1268026</v>
      </c>
      <c r="D194" s="220">
        <f>'BY-HS CODE'!D26</f>
        <v>1268026</v>
      </c>
      <c r="E194" s="220">
        <f>'BY-HS CODE'!E26</f>
        <v>1527159</v>
      </c>
      <c r="F194" s="220">
        <f>'BY-HS CODE'!F26</f>
        <v>1733568</v>
      </c>
      <c r="G194" s="220">
        <f>'BY-HS CODE'!G26</f>
        <v>1599647</v>
      </c>
      <c r="H194" s="220">
        <f>'BY-HS CODE'!H26</f>
        <v>1382381</v>
      </c>
      <c r="I194" s="182">
        <f>'BY-HS CODE'!I26</f>
        <v>512596</v>
      </c>
      <c r="J194" s="298">
        <f>'BY-HS CODE'!J26</f>
        <v>720259</v>
      </c>
      <c r="K194" s="308">
        <f t="shared" si="70"/>
        <v>0.40512021162865103</v>
      </c>
      <c r="L194" s="220">
        <f>'BY-HS CODE'!L26</f>
        <v>351827</v>
      </c>
      <c r="M194" s="220">
        <f>'BY-HS CODE'!M26</f>
        <v>402375</v>
      </c>
      <c r="N194" s="220">
        <f>'BY-HS CODE'!N26</f>
        <v>526545</v>
      </c>
      <c r="O194" s="220">
        <f>'BY-HS CODE'!O26</f>
        <v>495187</v>
      </c>
      <c r="P194" s="220">
        <f>'BY-HS CODE'!P26</f>
        <v>427968</v>
      </c>
      <c r="Q194" s="220">
        <f>'BY-HS CODE'!Q26</f>
        <v>449895</v>
      </c>
      <c r="R194" s="182">
        <f>'BY-HS CODE'!R26</f>
        <v>140265</v>
      </c>
      <c r="S194" s="182">
        <f>'BY-HS CODE'!S26</f>
        <v>168645</v>
      </c>
      <c r="T194" s="221">
        <f t="shared" si="71"/>
        <v>0.20233130146508393</v>
      </c>
    </row>
    <row r="195" spans="1:20" s="29" customFormat="1" ht="15" customHeight="1">
      <c r="A195" s="371" t="s">
        <v>508</v>
      </c>
      <c r="B195" s="255" t="s">
        <v>446</v>
      </c>
      <c r="C195" s="220">
        <f>'BY-HS CODE'!C27</f>
        <v>69150</v>
      </c>
      <c r="D195" s="220">
        <f>'BY-HS CODE'!D27</f>
        <v>121173</v>
      </c>
      <c r="E195" s="220">
        <f>'BY-HS CODE'!E27</f>
        <v>138621</v>
      </c>
      <c r="F195" s="220">
        <f>'BY-HS CODE'!F27</f>
        <v>134801</v>
      </c>
      <c r="G195" s="220">
        <f>'BY-HS CODE'!G27</f>
        <v>142526</v>
      </c>
      <c r="H195" s="220">
        <f>'BY-HS CODE'!H27</f>
        <v>187856</v>
      </c>
      <c r="I195" s="182">
        <f>'BY-HS CODE'!I27</f>
        <v>59415</v>
      </c>
      <c r="J195" s="298">
        <f>'BY-HS CODE'!J27</f>
        <v>77245</v>
      </c>
      <c r="K195" s="308">
        <f t="shared" si="70"/>
        <v>0.30009256921652783</v>
      </c>
      <c r="L195" s="220">
        <f>'BY-HS CODE'!L27</f>
        <v>0</v>
      </c>
      <c r="M195" s="220">
        <f>'BY-HS CODE'!M27</f>
        <v>0</v>
      </c>
      <c r="N195" s="220">
        <f>'BY-HS CODE'!N27</f>
        <v>0</v>
      </c>
      <c r="O195" s="220">
        <f>'BY-HS CODE'!O27</f>
        <v>0</v>
      </c>
      <c r="P195" s="220">
        <f>'BY-HS CODE'!P27</f>
        <v>0</v>
      </c>
      <c r="Q195" s="220">
        <f>'BY-HS CODE'!Q27</f>
        <v>0</v>
      </c>
      <c r="R195" s="182">
        <f>'BY-HS CODE'!R27</f>
        <v>0</v>
      </c>
      <c r="S195" s="182">
        <f>'BY-HS CODE'!S27</f>
        <v>0</v>
      </c>
      <c r="T195" s="221" t="str">
        <f t="shared" si="71"/>
        <v xml:space="preserve">n/a </v>
      </c>
    </row>
    <row r="196" spans="1:20" s="29" customFormat="1" ht="15" customHeight="1">
      <c r="A196" s="371" t="s">
        <v>510</v>
      </c>
      <c r="B196" s="255" t="s">
        <v>511</v>
      </c>
      <c r="C196" s="220">
        <f>'BY-HS CODE'!C28</f>
        <v>0</v>
      </c>
      <c r="D196" s="220">
        <f>'BY-HS CODE'!D28</f>
        <v>0</v>
      </c>
      <c r="E196" s="220">
        <f>'BY-HS CODE'!E28</f>
        <v>0</v>
      </c>
      <c r="F196" s="220">
        <f>'BY-HS CODE'!F28</f>
        <v>0</v>
      </c>
      <c r="G196" s="220">
        <f>'BY-HS CODE'!G28</f>
        <v>0</v>
      </c>
      <c r="H196" s="220">
        <f>'BY-HS CODE'!H28</f>
        <v>0</v>
      </c>
      <c r="I196" s="182">
        <f>'BY-HS CODE'!I28</f>
        <v>0</v>
      </c>
      <c r="J196" s="298">
        <f>'BY-HS CODE'!J28</f>
        <v>0</v>
      </c>
      <c r="K196" s="308" t="str">
        <f t="shared" si="70"/>
        <v xml:space="preserve">n/a </v>
      </c>
      <c r="L196" s="220">
        <f>'BY-HS CODE'!L28</f>
        <v>0</v>
      </c>
      <c r="M196" s="220">
        <f>'BY-HS CODE'!M28</f>
        <v>0</v>
      </c>
      <c r="N196" s="220">
        <f>'BY-HS CODE'!N28</f>
        <v>0</v>
      </c>
      <c r="O196" s="220">
        <f>'BY-HS CODE'!O28</f>
        <v>0</v>
      </c>
      <c r="P196" s="220">
        <f>'BY-HS CODE'!P28</f>
        <v>0</v>
      </c>
      <c r="Q196" s="220">
        <f>'BY-HS CODE'!Q28</f>
        <v>0</v>
      </c>
      <c r="R196" s="182">
        <f>'BY-HS CODE'!R28</f>
        <v>0</v>
      </c>
      <c r="S196" s="182">
        <f>'BY-HS CODE'!S28</f>
        <v>0</v>
      </c>
      <c r="T196" s="221" t="str">
        <f t="shared" si="71"/>
        <v xml:space="preserve">n/a </v>
      </c>
    </row>
    <row r="197" spans="1:20" s="29" customFormat="1" ht="15" customHeight="1">
      <c r="A197" s="371" t="s">
        <v>512</v>
      </c>
      <c r="B197" s="255" t="s">
        <v>513</v>
      </c>
      <c r="C197" s="220">
        <f>'BY-HS CODE'!C29</f>
        <v>229221</v>
      </c>
      <c r="D197" s="220">
        <f>'BY-HS CODE'!D29</f>
        <v>247917</v>
      </c>
      <c r="E197" s="220">
        <f>'BY-HS CODE'!E29</f>
        <v>269793</v>
      </c>
      <c r="F197" s="220">
        <f>'BY-HS CODE'!F29</f>
        <v>241758</v>
      </c>
      <c r="G197" s="220">
        <f>'BY-HS CODE'!G29</f>
        <v>245299</v>
      </c>
      <c r="H197" s="220">
        <f>'BY-HS CODE'!H29</f>
        <v>272900</v>
      </c>
      <c r="I197" s="182">
        <f>'BY-HS CODE'!I29</f>
        <v>88340</v>
      </c>
      <c r="J197" s="298">
        <f>'BY-HS CODE'!J29</f>
        <v>112863</v>
      </c>
      <c r="K197" s="308">
        <f t="shared" si="70"/>
        <v>0.27759791713832921</v>
      </c>
      <c r="L197" s="220">
        <f>'BY-HS CODE'!L29</f>
        <v>80808</v>
      </c>
      <c r="M197" s="220">
        <f>'BY-HS CODE'!M29</f>
        <v>96153</v>
      </c>
      <c r="N197" s="220">
        <f>'BY-HS CODE'!N29</f>
        <v>111560</v>
      </c>
      <c r="O197" s="220">
        <f>'BY-HS CODE'!O29</f>
        <v>97037</v>
      </c>
      <c r="P197" s="220">
        <f>'BY-HS CODE'!P29</f>
        <v>93332</v>
      </c>
      <c r="Q197" s="220">
        <f>'BY-HS CODE'!Q29</f>
        <v>92550</v>
      </c>
      <c r="R197" s="182">
        <f>'BY-HS CODE'!R29</f>
        <v>33689</v>
      </c>
      <c r="S197" s="182">
        <f>'BY-HS CODE'!S29</f>
        <v>38503</v>
      </c>
      <c r="T197" s="221">
        <f t="shared" si="71"/>
        <v>0.14289530707352549</v>
      </c>
    </row>
    <row r="198" spans="1:20" s="29" customFormat="1" ht="15" customHeight="1">
      <c r="A198" s="371" t="s">
        <v>514</v>
      </c>
      <c r="B198" s="255" t="s">
        <v>515</v>
      </c>
      <c r="C198" s="220">
        <f>'BY-HS CODE'!C30</f>
        <v>192703</v>
      </c>
      <c r="D198" s="220">
        <f>'BY-HS CODE'!D30</f>
        <v>200390</v>
      </c>
      <c r="E198" s="220">
        <f>'BY-HS CODE'!E30</f>
        <v>252145</v>
      </c>
      <c r="F198" s="220">
        <f>'BY-HS CODE'!F30</f>
        <v>293223</v>
      </c>
      <c r="G198" s="220">
        <f>'BY-HS CODE'!G30</f>
        <v>264195</v>
      </c>
      <c r="H198" s="220">
        <f>'BY-HS CODE'!H30</f>
        <v>272517</v>
      </c>
      <c r="I198" s="182">
        <f>'BY-HS CODE'!I30</f>
        <v>86884</v>
      </c>
      <c r="J198" s="298">
        <f>'BY-HS CODE'!J30</f>
        <v>117943</v>
      </c>
      <c r="K198" s="308">
        <f t="shared" si="70"/>
        <v>0.3574766355140187</v>
      </c>
      <c r="L198" s="220">
        <f>'BY-HS CODE'!L30</f>
        <v>7122</v>
      </c>
      <c r="M198" s="220">
        <f>'BY-HS CODE'!M30</f>
        <v>13774</v>
      </c>
      <c r="N198" s="220">
        <f>'BY-HS CODE'!N30</f>
        <v>13591</v>
      </c>
      <c r="O198" s="220">
        <f>'BY-HS CODE'!O30</f>
        <v>4275</v>
      </c>
      <c r="P198" s="220">
        <f>'BY-HS CODE'!P30</f>
        <v>3919</v>
      </c>
      <c r="Q198" s="220">
        <f>'BY-HS CODE'!Q30</f>
        <v>2971</v>
      </c>
      <c r="R198" s="182">
        <f>'BY-HS CODE'!R30</f>
        <v>865</v>
      </c>
      <c r="S198" s="182">
        <f>'BY-HS CODE'!S30</f>
        <v>2490</v>
      </c>
      <c r="T198" s="221">
        <f t="shared" si="71"/>
        <v>1.8786127167630058</v>
      </c>
    </row>
    <row r="199" spans="1:20" s="29" customFormat="1" ht="15" customHeight="1">
      <c r="A199" s="371" t="s">
        <v>516</v>
      </c>
      <c r="B199" s="255" t="s">
        <v>517</v>
      </c>
      <c r="C199" s="220">
        <f>'BY-HS CODE'!C31</f>
        <v>531</v>
      </c>
      <c r="D199" s="220">
        <f>'BY-HS CODE'!D31</f>
        <v>511</v>
      </c>
      <c r="E199" s="220">
        <f>'BY-HS CODE'!E31</f>
        <v>474</v>
      </c>
      <c r="F199" s="220">
        <f>'BY-HS CODE'!F31</f>
        <v>650</v>
      </c>
      <c r="G199" s="220">
        <f>'BY-HS CODE'!G31</f>
        <v>808</v>
      </c>
      <c r="H199" s="220">
        <f>'BY-HS CODE'!H31</f>
        <v>1150</v>
      </c>
      <c r="I199" s="182">
        <f>'BY-HS CODE'!I31</f>
        <v>417</v>
      </c>
      <c r="J199" s="298">
        <f>'BY-HS CODE'!J31</f>
        <v>260</v>
      </c>
      <c r="K199" s="308">
        <f t="shared" si="70"/>
        <v>-0.3764988009592326</v>
      </c>
      <c r="L199" s="220">
        <f>'BY-HS CODE'!L31</f>
        <v>0</v>
      </c>
      <c r="M199" s="220">
        <f>'BY-HS CODE'!M31</f>
        <v>0</v>
      </c>
      <c r="N199" s="220">
        <f>'BY-HS CODE'!N31</f>
        <v>0</v>
      </c>
      <c r="O199" s="220">
        <f>'BY-HS CODE'!O31</f>
        <v>0</v>
      </c>
      <c r="P199" s="220">
        <f>'BY-HS CODE'!P31</f>
        <v>0</v>
      </c>
      <c r="Q199" s="220">
        <f>'BY-HS CODE'!Q31</f>
        <v>0</v>
      </c>
      <c r="R199" s="182">
        <f>'BY-HS CODE'!R31</f>
        <v>0</v>
      </c>
      <c r="S199" s="182">
        <f>'BY-HS CODE'!S31</f>
        <v>0</v>
      </c>
      <c r="T199" s="221" t="str">
        <f t="shared" si="71"/>
        <v xml:space="preserve">n/a </v>
      </c>
    </row>
    <row r="200" spans="1:20" s="29" customFormat="1" ht="15" customHeight="1">
      <c r="A200" s="371" t="s">
        <v>520</v>
      </c>
      <c r="B200" s="255" t="s">
        <v>447</v>
      </c>
      <c r="C200" s="220">
        <f>'BY-HS CODE'!C33</f>
        <v>11975</v>
      </c>
      <c r="D200" s="220">
        <f>'BY-HS CODE'!D33</f>
        <v>13962</v>
      </c>
      <c r="E200" s="220">
        <f>'BY-HS CODE'!E33</f>
        <v>16029</v>
      </c>
      <c r="F200" s="220">
        <f>'BY-HS CODE'!F33</f>
        <v>15438</v>
      </c>
      <c r="G200" s="220">
        <f>'BY-HS CODE'!G33</f>
        <v>18099</v>
      </c>
      <c r="H200" s="220">
        <f>'BY-HS CODE'!H33</f>
        <v>22779</v>
      </c>
      <c r="I200" s="182">
        <f>'BY-HS CODE'!I33</f>
        <v>6392</v>
      </c>
      <c r="J200" s="298">
        <f>'BY-HS CODE'!J33</f>
        <v>8010</v>
      </c>
      <c r="K200" s="308">
        <f t="shared" si="70"/>
        <v>0.25312891113892366</v>
      </c>
      <c r="L200" s="220">
        <f>'BY-HS CODE'!L33</f>
        <v>9995</v>
      </c>
      <c r="M200" s="220">
        <f>'BY-HS CODE'!M33</f>
        <v>11507</v>
      </c>
      <c r="N200" s="220">
        <f>'BY-HS CODE'!N33</f>
        <v>12682</v>
      </c>
      <c r="O200" s="220">
        <f>'BY-HS CODE'!O33</f>
        <v>11082</v>
      </c>
      <c r="P200" s="220">
        <f>'BY-HS CODE'!P33</f>
        <v>11006</v>
      </c>
      <c r="Q200" s="220">
        <f>'BY-HS CODE'!Q33</f>
        <v>14078</v>
      </c>
      <c r="R200" s="182">
        <f>'BY-HS CODE'!R33</f>
        <v>3577</v>
      </c>
      <c r="S200" s="182">
        <f>'BY-HS CODE'!S33</f>
        <v>5158</v>
      </c>
      <c r="T200" s="221">
        <f t="shared" si="71"/>
        <v>0.44199049482806824</v>
      </c>
    </row>
    <row r="201" spans="1:20" s="29" customFormat="1" ht="15" customHeight="1">
      <c r="A201" s="371" t="s">
        <v>558</v>
      </c>
      <c r="B201" s="255" t="s">
        <v>448</v>
      </c>
      <c r="C201" s="220">
        <f>'BY-HS CODE'!C55</f>
        <v>3054</v>
      </c>
      <c r="D201" s="220">
        <f>'BY-HS CODE'!D55</f>
        <v>3407</v>
      </c>
      <c r="E201" s="220">
        <f>'BY-HS CODE'!E55</f>
        <v>2782</v>
      </c>
      <c r="F201" s="220">
        <f>'BY-HS CODE'!F55</f>
        <v>3172</v>
      </c>
      <c r="G201" s="220">
        <f>'BY-HS CODE'!G55</f>
        <v>5569</v>
      </c>
      <c r="H201" s="220">
        <f>'BY-HS CODE'!H55</f>
        <v>12641</v>
      </c>
      <c r="I201" s="182">
        <f>'BY-HS CODE'!I55</f>
        <v>3353</v>
      </c>
      <c r="J201" s="298">
        <f>'BY-HS CODE'!J55</f>
        <v>4833</v>
      </c>
      <c r="K201" s="308">
        <f t="shared" si="70"/>
        <v>0.44139576498657918</v>
      </c>
      <c r="L201" s="220">
        <f>'BY-HS CODE'!L55</f>
        <v>1036</v>
      </c>
      <c r="M201" s="220">
        <f>'BY-HS CODE'!M55</f>
        <v>957</v>
      </c>
      <c r="N201" s="220">
        <f>'BY-HS CODE'!N55</f>
        <v>965</v>
      </c>
      <c r="O201" s="220">
        <f>'BY-HS CODE'!O55</f>
        <v>1266</v>
      </c>
      <c r="P201" s="220">
        <f>'BY-HS CODE'!P55</f>
        <v>3303</v>
      </c>
      <c r="Q201" s="220">
        <f>'BY-HS CODE'!Q55</f>
        <v>8563</v>
      </c>
      <c r="R201" s="182">
        <f>'BY-HS CODE'!R55</f>
        <v>2408</v>
      </c>
      <c r="S201" s="182">
        <f>'BY-HS CODE'!S55</f>
        <v>2820</v>
      </c>
      <c r="T201" s="221">
        <f t="shared" si="71"/>
        <v>0.17109634551495018</v>
      </c>
    </row>
    <row r="202" spans="1:20" s="29" customFormat="1" ht="15" customHeight="1">
      <c r="A202" s="371" t="s">
        <v>562</v>
      </c>
      <c r="B202" s="255" t="s">
        <v>563</v>
      </c>
      <c r="C202" s="220">
        <f>'BY-HS CODE'!C57</f>
        <v>39284</v>
      </c>
      <c r="D202" s="220">
        <f>'BY-HS CODE'!D57</f>
        <v>51219</v>
      </c>
      <c r="E202" s="220">
        <f>'BY-HS CODE'!E57</f>
        <v>71489</v>
      </c>
      <c r="F202" s="220">
        <f>'BY-HS CODE'!F57</f>
        <v>86111</v>
      </c>
      <c r="G202" s="220">
        <f>'BY-HS CODE'!G57</f>
        <v>88924</v>
      </c>
      <c r="H202" s="220">
        <f>'BY-HS CODE'!H57</f>
        <v>144777</v>
      </c>
      <c r="I202" s="182">
        <f>'BY-HS CODE'!I57</f>
        <v>43324</v>
      </c>
      <c r="J202" s="298">
        <f>'BY-HS CODE'!J57</f>
        <v>66641</v>
      </c>
      <c r="K202" s="308">
        <f t="shared" si="70"/>
        <v>0.53820053549995384</v>
      </c>
      <c r="L202" s="220">
        <f>'BY-HS CODE'!L57</f>
        <v>3445</v>
      </c>
      <c r="M202" s="220">
        <f>'BY-HS CODE'!M57</f>
        <v>4319</v>
      </c>
      <c r="N202" s="220">
        <f>'BY-HS CODE'!N57</f>
        <v>7215</v>
      </c>
      <c r="O202" s="220">
        <f>'BY-HS CODE'!O57</f>
        <v>10317</v>
      </c>
      <c r="P202" s="220">
        <f>'BY-HS CODE'!P57</f>
        <v>8325</v>
      </c>
      <c r="Q202" s="220">
        <f>'BY-HS CODE'!Q57</f>
        <v>12594</v>
      </c>
      <c r="R202" s="182">
        <f>'BY-HS CODE'!R57</f>
        <v>4120</v>
      </c>
      <c r="S202" s="182">
        <f>'BY-HS CODE'!S57</f>
        <v>10577</v>
      </c>
      <c r="T202" s="221">
        <f t="shared" si="71"/>
        <v>1.5672330097087379</v>
      </c>
    </row>
    <row r="203" spans="1:20" s="29" customFormat="1" ht="15" customHeight="1">
      <c r="A203" s="371" t="s">
        <v>564</v>
      </c>
      <c r="B203" s="255" t="s">
        <v>565</v>
      </c>
      <c r="C203" s="220">
        <f>'BY-HS CODE'!C58</f>
        <v>429009</v>
      </c>
      <c r="D203" s="220">
        <f>'BY-HS CODE'!D58</f>
        <v>535768</v>
      </c>
      <c r="E203" s="220">
        <f>'BY-HS CODE'!E58</f>
        <v>533868</v>
      </c>
      <c r="F203" s="220">
        <f>'BY-HS CODE'!F58</f>
        <v>555075</v>
      </c>
      <c r="G203" s="220">
        <f>'BY-HS CODE'!G58</f>
        <v>629224</v>
      </c>
      <c r="H203" s="220">
        <f>'BY-HS CODE'!H58</f>
        <v>685415</v>
      </c>
      <c r="I203" s="182">
        <f>'BY-HS CODE'!I58</f>
        <v>238302</v>
      </c>
      <c r="J203" s="298">
        <f>'BY-HS CODE'!J58</f>
        <v>243926</v>
      </c>
      <c r="K203" s="308">
        <f t="shared" si="70"/>
        <v>2.3600305494708394E-2</v>
      </c>
      <c r="L203" s="220">
        <f>'BY-HS CODE'!L58</f>
        <v>168634</v>
      </c>
      <c r="M203" s="220">
        <f>'BY-HS CODE'!M58</f>
        <v>209125</v>
      </c>
      <c r="N203" s="220">
        <f>'BY-HS CODE'!N58</f>
        <v>222831</v>
      </c>
      <c r="O203" s="220">
        <f>'BY-HS CODE'!O58</f>
        <v>252839</v>
      </c>
      <c r="P203" s="220">
        <f>'BY-HS CODE'!P58</f>
        <v>259466</v>
      </c>
      <c r="Q203" s="220">
        <f>'BY-HS CODE'!Q58</f>
        <v>290043</v>
      </c>
      <c r="R203" s="182">
        <f>'BY-HS CODE'!R58</f>
        <v>98343</v>
      </c>
      <c r="S203" s="182">
        <f>'BY-HS CODE'!S58</f>
        <v>103315</v>
      </c>
      <c r="T203" s="221">
        <f t="shared" si="71"/>
        <v>5.0557741781316411E-2</v>
      </c>
    </row>
    <row r="204" spans="1:20" s="29" customFormat="1" ht="15" customHeight="1">
      <c r="A204" s="371" t="s">
        <v>567</v>
      </c>
      <c r="B204" s="255" t="s">
        <v>568</v>
      </c>
      <c r="C204" s="220">
        <f>'BY-HS CODE'!C61</f>
        <v>2428</v>
      </c>
      <c r="D204" s="220">
        <f>'BY-HS CODE'!D61</f>
        <v>9676</v>
      </c>
      <c r="E204" s="220">
        <f>'BY-HS CODE'!E61</f>
        <v>2955</v>
      </c>
      <c r="F204" s="220">
        <f>'BY-HS CODE'!F61</f>
        <v>3210</v>
      </c>
      <c r="G204" s="220">
        <f>'BY-HS CODE'!G61</f>
        <v>3250</v>
      </c>
      <c r="H204" s="220">
        <f>'BY-HS CODE'!H61</f>
        <v>90128</v>
      </c>
      <c r="I204" s="182">
        <f>'BY-HS CODE'!I61</f>
        <v>20053</v>
      </c>
      <c r="J204" s="298">
        <f>'BY-HS CODE'!J61</f>
        <v>1335</v>
      </c>
      <c r="K204" s="308">
        <f t="shared" si="70"/>
        <v>-0.93342641998703435</v>
      </c>
      <c r="L204" s="220">
        <f>'BY-HS CODE'!L61</f>
        <v>1012</v>
      </c>
      <c r="M204" s="220">
        <f>'BY-HS CODE'!M61</f>
        <v>3311</v>
      </c>
      <c r="N204" s="220">
        <f>'BY-HS CODE'!N61</f>
        <v>916</v>
      </c>
      <c r="O204" s="220">
        <f>'BY-HS CODE'!O61</f>
        <v>722</v>
      </c>
      <c r="P204" s="220">
        <f>'BY-HS CODE'!P61</f>
        <v>462</v>
      </c>
      <c r="Q204" s="220">
        <f>'BY-HS CODE'!Q61</f>
        <v>85051</v>
      </c>
      <c r="R204" s="182">
        <f>'BY-HS CODE'!R61</f>
        <v>18241</v>
      </c>
      <c r="S204" s="182">
        <f>'BY-HS CODE'!S61</f>
        <v>169</v>
      </c>
      <c r="T204" s="221">
        <f t="shared" si="71"/>
        <v>-0.99073515706375748</v>
      </c>
    </row>
    <row r="205" spans="1:20" s="29" customFormat="1" ht="15" customHeight="1">
      <c r="A205" s="371" t="s">
        <v>569</v>
      </c>
      <c r="B205" s="255" t="s">
        <v>570</v>
      </c>
      <c r="C205" s="220">
        <f>'BY-HS CODE'!C62</f>
        <v>4873</v>
      </c>
      <c r="D205" s="220">
        <f>'BY-HS CODE'!D62</f>
        <v>28418</v>
      </c>
      <c r="E205" s="220">
        <f>'BY-HS CODE'!E62</f>
        <v>12793</v>
      </c>
      <c r="F205" s="220">
        <f>'BY-HS CODE'!F62</f>
        <v>10950</v>
      </c>
      <c r="G205" s="220">
        <f>'BY-HS CODE'!G62</f>
        <v>9145</v>
      </c>
      <c r="H205" s="220">
        <f>'BY-HS CODE'!H62</f>
        <v>27182</v>
      </c>
      <c r="I205" s="182">
        <f>'BY-HS CODE'!I62</f>
        <v>5407</v>
      </c>
      <c r="J205" s="298">
        <f>'BY-HS CODE'!J62</f>
        <v>6507</v>
      </c>
      <c r="K205" s="308">
        <f t="shared" si="70"/>
        <v>0.20343998520436471</v>
      </c>
      <c r="L205" s="220">
        <f>'BY-HS CODE'!L62</f>
        <v>398</v>
      </c>
      <c r="M205" s="220">
        <f>'BY-HS CODE'!M62</f>
        <v>14486</v>
      </c>
      <c r="N205" s="220">
        <f>'BY-HS CODE'!N62</f>
        <v>6942</v>
      </c>
      <c r="O205" s="220">
        <f>'BY-HS CODE'!O62</f>
        <v>5714</v>
      </c>
      <c r="P205" s="220">
        <f>'BY-HS CODE'!P62</f>
        <v>5699</v>
      </c>
      <c r="Q205" s="220">
        <f>'BY-HS CODE'!Q62</f>
        <v>12719</v>
      </c>
      <c r="R205" s="182">
        <f>'BY-HS CODE'!R62</f>
        <v>2663</v>
      </c>
      <c r="S205" s="182">
        <f>'BY-HS CODE'!S62</f>
        <v>3892</v>
      </c>
      <c r="T205" s="221">
        <f t="shared" si="71"/>
        <v>0.46150957566654149</v>
      </c>
    </row>
    <row r="206" spans="1:20" s="29" customFormat="1" ht="15" customHeight="1">
      <c r="A206" s="371" t="s">
        <v>572</v>
      </c>
      <c r="B206" s="255" t="s">
        <v>532</v>
      </c>
      <c r="C206" s="220">
        <f>'BY-HS CODE'!C65</f>
        <v>7994</v>
      </c>
      <c r="D206" s="220">
        <f>'BY-HS CODE'!D65</f>
        <v>9430</v>
      </c>
      <c r="E206" s="220">
        <f>'BY-HS CODE'!E65</f>
        <v>12424</v>
      </c>
      <c r="F206" s="220">
        <f>'BY-HS CODE'!F65</f>
        <v>10127</v>
      </c>
      <c r="G206" s="220">
        <f>'BY-HS CODE'!G65</f>
        <v>12457</v>
      </c>
      <c r="H206" s="220">
        <f>'BY-HS CODE'!H65</f>
        <v>15346</v>
      </c>
      <c r="I206" s="182">
        <f>'BY-HS CODE'!I65</f>
        <v>3725</v>
      </c>
      <c r="J206" s="298">
        <f>'BY-HS CODE'!J65</f>
        <v>4792</v>
      </c>
      <c r="K206" s="308">
        <f t="shared" si="70"/>
        <v>0.28644295302013423</v>
      </c>
      <c r="L206" s="220">
        <f>'BY-HS CODE'!L65</f>
        <v>2951</v>
      </c>
      <c r="M206" s="220">
        <f>'BY-HS CODE'!M65</f>
        <v>4012</v>
      </c>
      <c r="N206" s="220">
        <f>'BY-HS CODE'!N65</f>
        <v>3576</v>
      </c>
      <c r="O206" s="220">
        <f>'BY-HS CODE'!O65</f>
        <v>3678</v>
      </c>
      <c r="P206" s="220">
        <f>'BY-HS CODE'!P65</f>
        <v>5038</v>
      </c>
      <c r="Q206" s="220">
        <f>'BY-HS CODE'!Q65</f>
        <v>6365</v>
      </c>
      <c r="R206" s="182">
        <f>'BY-HS CODE'!R65</f>
        <v>1665</v>
      </c>
      <c r="S206" s="182">
        <f>'BY-HS CODE'!S65</f>
        <v>2698</v>
      </c>
      <c r="T206" s="221">
        <f t="shared" si="71"/>
        <v>0.62042042042042045</v>
      </c>
    </row>
    <row r="207" spans="1:20" s="29" customFormat="1" ht="15" customHeight="1">
      <c r="A207" s="371" t="s">
        <v>573</v>
      </c>
      <c r="B207" s="255" t="s">
        <v>574</v>
      </c>
      <c r="C207" s="220">
        <f>'BY-HS CODE'!C66</f>
        <v>2029</v>
      </c>
      <c r="D207" s="220">
        <f>'BY-HS CODE'!D66</f>
        <v>2999</v>
      </c>
      <c r="E207" s="220">
        <f>'BY-HS CODE'!E66</f>
        <v>7530</v>
      </c>
      <c r="F207" s="220">
        <f>'BY-HS CODE'!F66</f>
        <v>6957</v>
      </c>
      <c r="G207" s="220">
        <f>'BY-HS CODE'!G66</f>
        <v>6250</v>
      </c>
      <c r="H207" s="220">
        <f>'BY-HS CODE'!H66</f>
        <v>4431</v>
      </c>
      <c r="I207" s="182">
        <f>'BY-HS CODE'!I66</f>
        <v>1504</v>
      </c>
      <c r="J207" s="298">
        <f>'BY-HS CODE'!J66</f>
        <v>1057</v>
      </c>
      <c r="K207" s="308">
        <f t="shared" si="70"/>
        <v>-0.29720744680851063</v>
      </c>
      <c r="L207" s="220">
        <f>'BY-HS CODE'!L66</f>
        <v>178</v>
      </c>
      <c r="M207" s="220">
        <f>'BY-HS CODE'!M66</f>
        <v>170</v>
      </c>
      <c r="N207" s="220">
        <f>'BY-HS CODE'!N66</f>
        <v>197</v>
      </c>
      <c r="O207" s="220">
        <f>'BY-HS CODE'!O66</f>
        <v>375</v>
      </c>
      <c r="P207" s="220">
        <f>'BY-HS CODE'!P66</f>
        <v>321</v>
      </c>
      <c r="Q207" s="220">
        <f>'BY-HS CODE'!Q66</f>
        <v>286</v>
      </c>
      <c r="R207" s="182">
        <f>'BY-HS CODE'!R66</f>
        <v>102</v>
      </c>
      <c r="S207" s="182">
        <f>'BY-HS CODE'!S66</f>
        <v>88</v>
      </c>
      <c r="T207" s="221">
        <f t="shared" si="71"/>
        <v>-0.13725490196078433</v>
      </c>
    </row>
    <row r="208" spans="1:20" s="29" customFormat="1" ht="15" customHeight="1">
      <c r="A208" s="371" t="s">
        <v>581</v>
      </c>
      <c r="B208" s="255" t="s">
        <v>449</v>
      </c>
      <c r="C208" s="220">
        <f>'BY-HS CODE'!C74</f>
        <v>54090</v>
      </c>
      <c r="D208" s="220">
        <f>'BY-HS CODE'!D74</f>
        <v>75396</v>
      </c>
      <c r="E208" s="220">
        <f>'BY-HS CODE'!E74</f>
        <v>137673</v>
      </c>
      <c r="F208" s="220">
        <f>'BY-HS CODE'!F74</f>
        <v>159798</v>
      </c>
      <c r="G208" s="220">
        <f>'BY-HS CODE'!G74</f>
        <v>139968</v>
      </c>
      <c r="H208" s="220">
        <f>'BY-HS CODE'!H74</f>
        <v>113081</v>
      </c>
      <c r="I208" s="182">
        <f>'BY-HS CODE'!I74</f>
        <v>36762</v>
      </c>
      <c r="J208" s="298">
        <f>'BY-HS CODE'!J74</f>
        <v>41623</v>
      </c>
      <c r="K208" s="308">
        <f t="shared" si="70"/>
        <v>0.13222893204939884</v>
      </c>
      <c r="L208" s="220">
        <f>'BY-HS CODE'!L74</f>
        <v>27873</v>
      </c>
      <c r="M208" s="220">
        <f>'BY-HS CODE'!M74</f>
        <v>35722</v>
      </c>
      <c r="N208" s="220">
        <f>'BY-HS CODE'!N74</f>
        <v>63327</v>
      </c>
      <c r="O208" s="220">
        <f>'BY-HS CODE'!O74</f>
        <v>62038</v>
      </c>
      <c r="P208" s="220">
        <f>'BY-HS CODE'!P74</f>
        <v>49688</v>
      </c>
      <c r="Q208" s="220">
        <f>'BY-HS CODE'!Q74</f>
        <v>38790</v>
      </c>
      <c r="R208" s="182">
        <f>'BY-HS CODE'!R74</f>
        <v>12328</v>
      </c>
      <c r="S208" s="182">
        <f>'BY-HS CODE'!S74</f>
        <v>13304</v>
      </c>
      <c r="T208" s="221">
        <f t="shared" si="71"/>
        <v>7.9169370538611297E-2</v>
      </c>
    </row>
    <row r="209" spans="1:20" s="29" customFormat="1" ht="15" customHeight="1">
      <c r="A209" s="371" t="s">
        <v>604</v>
      </c>
      <c r="B209" s="255" t="s">
        <v>605</v>
      </c>
      <c r="C209" s="220">
        <f>'BY-HS CODE'!C94</f>
        <v>18146</v>
      </c>
      <c r="D209" s="220">
        <f>'BY-HS CODE'!D94</f>
        <v>20507</v>
      </c>
      <c r="E209" s="220">
        <f>'BY-HS CODE'!E94</f>
        <v>23743</v>
      </c>
      <c r="F209" s="220">
        <f>'BY-HS CODE'!F94</f>
        <v>17267</v>
      </c>
      <c r="G209" s="220">
        <f>'BY-HS CODE'!G94</f>
        <v>15481</v>
      </c>
      <c r="H209" s="220">
        <f>'BY-HS CODE'!H94</f>
        <v>17797</v>
      </c>
      <c r="I209" s="182">
        <f>'BY-HS CODE'!I94</f>
        <v>12146</v>
      </c>
      <c r="J209" s="298">
        <f>'BY-HS CODE'!J94</f>
        <v>16245</v>
      </c>
      <c r="K209" s="308">
        <f t="shared" si="70"/>
        <v>0.33747735880125146</v>
      </c>
      <c r="L209" s="220">
        <f>'BY-HS CODE'!L94</f>
        <v>5165</v>
      </c>
      <c r="M209" s="220">
        <f>'BY-HS CODE'!M94</f>
        <v>9691</v>
      </c>
      <c r="N209" s="220">
        <f>'BY-HS CODE'!N94</f>
        <v>11949</v>
      </c>
      <c r="O209" s="220">
        <f>'BY-HS CODE'!O94</f>
        <v>8020</v>
      </c>
      <c r="P209" s="220">
        <f>'BY-HS CODE'!P94</f>
        <v>9279</v>
      </c>
      <c r="Q209" s="220">
        <f>'BY-HS CODE'!Q94</f>
        <v>8177</v>
      </c>
      <c r="R209" s="182">
        <f>'BY-HS CODE'!R94</f>
        <v>3360</v>
      </c>
      <c r="S209" s="182">
        <f>'BY-HS CODE'!S94</f>
        <v>6886</v>
      </c>
      <c r="T209" s="221">
        <f t="shared" si="71"/>
        <v>1.049404761904762</v>
      </c>
    </row>
    <row r="210" spans="1:20" s="29" customFormat="1" ht="15" customHeight="1">
      <c r="A210" s="371" t="s">
        <v>606</v>
      </c>
      <c r="B210" s="255" t="s">
        <v>607</v>
      </c>
      <c r="C210" s="220">
        <f>'BY-HS CODE'!C95</f>
        <v>0</v>
      </c>
      <c r="D210" s="220">
        <f>'BY-HS CODE'!D95</f>
        <v>0</v>
      </c>
      <c r="E210" s="220">
        <f>'BY-HS CODE'!E95</f>
        <v>0</v>
      </c>
      <c r="F210" s="220">
        <f>'BY-HS CODE'!F95</f>
        <v>0</v>
      </c>
      <c r="G210" s="220">
        <f>'BY-HS CODE'!G95</f>
        <v>0</v>
      </c>
      <c r="H210" s="220">
        <f>'BY-HS CODE'!H95</f>
        <v>0</v>
      </c>
      <c r="I210" s="182">
        <f>'BY-HS CODE'!I95</f>
        <v>0</v>
      </c>
      <c r="J210" s="298">
        <f>'BY-HS CODE'!J95</f>
        <v>0</v>
      </c>
      <c r="K210" s="308" t="str">
        <f t="shared" si="70"/>
        <v xml:space="preserve">n/a </v>
      </c>
      <c r="L210" s="220">
        <f>'BY-HS CODE'!L95</f>
        <v>0</v>
      </c>
      <c r="M210" s="220">
        <f>'BY-HS CODE'!M95</f>
        <v>0</v>
      </c>
      <c r="N210" s="220">
        <f>'BY-HS CODE'!N95</f>
        <v>0</v>
      </c>
      <c r="O210" s="220">
        <f>'BY-HS CODE'!O95</f>
        <v>0</v>
      </c>
      <c r="P210" s="220">
        <f>'BY-HS CODE'!P95</f>
        <v>0</v>
      </c>
      <c r="Q210" s="220">
        <f>'BY-HS CODE'!Q95</f>
        <v>0</v>
      </c>
      <c r="R210" s="182">
        <f>'BY-HS CODE'!R95</f>
        <v>0</v>
      </c>
      <c r="S210" s="182">
        <f>'BY-HS CODE'!S95</f>
        <v>0</v>
      </c>
      <c r="T210" s="221" t="str">
        <f t="shared" si="71"/>
        <v xml:space="preserve">n/a </v>
      </c>
    </row>
    <row r="211" spans="1:20" s="29" customFormat="1" ht="15" customHeight="1">
      <c r="A211" s="371" t="s">
        <v>608</v>
      </c>
      <c r="B211" s="255" t="s">
        <v>450</v>
      </c>
      <c r="C211" s="220">
        <f>'BY-HS CODE'!C96</f>
        <v>98168</v>
      </c>
      <c r="D211" s="220">
        <f>'BY-HS CODE'!D96</f>
        <v>56766</v>
      </c>
      <c r="E211" s="220">
        <f>'BY-HS CODE'!E96</f>
        <v>27637</v>
      </c>
      <c r="F211" s="220">
        <f>'BY-HS CODE'!F96</f>
        <v>14296</v>
      </c>
      <c r="G211" s="220">
        <f>'BY-HS CODE'!G96</f>
        <v>18263</v>
      </c>
      <c r="H211" s="220">
        <f>'BY-HS CODE'!H96</f>
        <v>34694</v>
      </c>
      <c r="I211" s="182">
        <f>'BY-HS CODE'!I96</f>
        <v>23545</v>
      </c>
      <c r="J211" s="298">
        <f>'BY-HS CODE'!J96</f>
        <v>11460</v>
      </c>
      <c r="K211" s="308">
        <f t="shared" si="70"/>
        <v>-0.51327245699723933</v>
      </c>
      <c r="L211" s="220">
        <f>'BY-HS CODE'!L96</f>
        <v>72</v>
      </c>
      <c r="M211" s="220">
        <f>'BY-HS CODE'!M96</f>
        <v>49</v>
      </c>
      <c r="N211" s="220">
        <f>'BY-HS CODE'!N96</f>
        <v>10</v>
      </c>
      <c r="O211" s="220">
        <f>'BY-HS CODE'!O96</f>
        <v>0</v>
      </c>
      <c r="P211" s="220">
        <f>'BY-HS CODE'!P96</f>
        <v>118</v>
      </c>
      <c r="Q211" s="220">
        <f>'BY-HS CODE'!Q96</f>
        <v>1353</v>
      </c>
      <c r="R211" s="182">
        <f>'BY-HS CODE'!R96</f>
        <v>1353</v>
      </c>
      <c r="S211" s="182">
        <f>'BY-HS CODE'!S96</f>
        <v>0</v>
      </c>
      <c r="T211" s="221">
        <f t="shared" si="71"/>
        <v>-1</v>
      </c>
    </row>
    <row r="212" spans="1:20" s="29" customFormat="1" ht="15" customHeight="1">
      <c r="A212" s="371" t="s">
        <v>610</v>
      </c>
      <c r="B212" s="255" t="s">
        <v>451</v>
      </c>
      <c r="C212" s="220">
        <f>'BY-HS CODE'!C97</f>
        <v>13150</v>
      </c>
      <c r="D212" s="220">
        <f>'BY-HS CODE'!D97</f>
        <v>15402</v>
      </c>
      <c r="E212" s="220">
        <f>'BY-HS CODE'!E97</f>
        <v>17305</v>
      </c>
      <c r="F212" s="220">
        <f>'BY-HS CODE'!F97</f>
        <v>16741</v>
      </c>
      <c r="G212" s="220">
        <f>'BY-HS CODE'!G97</f>
        <v>23873</v>
      </c>
      <c r="H212" s="220">
        <f>'BY-HS CODE'!H97</f>
        <v>14609</v>
      </c>
      <c r="I212" s="182">
        <f>'BY-HS CODE'!I97</f>
        <v>4390</v>
      </c>
      <c r="J212" s="298">
        <f>'BY-HS CODE'!J97</f>
        <v>4490</v>
      </c>
      <c r="K212" s="308">
        <f t="shared" si="70"/>
        <v>2.2779043280182234E-2</v>
      </c>
      <c r="L212" s="220">
        <f>'BY-HS CODE'!L97</f>
        <v>645</v>
      </c>
      <c r="M212" s="220">
        <f>'BY-HS CODE'!M97</f>
        <v>285</v>
      </c>
      <c r="N212" s="220">
        <f>'BY-HS CODE'!N97</f>
        <v>204</v>
      </c>
      <c r="O212" s="220">
        <f>'BY-HS CODE'!O97</f>
        <v>196</v>
      </c>
      <c r="P212" s="220">
        <f>'BY-HS CODE'!P97</f>
        <v>219</v>
      </c>
      <c r="Q212" s="220">
        <f>'BY-HS CODE'!Q97</f>
        <v>571</v>
      </c>
      <c r="R212" s="182">
        <f>'BY-HS CODE'!R97</f>
        <v>20</v>
      </c>
      <c r="S212" s="182">
        <f>'BY-HS CODE'!S97</f>
        <v>24</v>
      </c>
      <c r="T212" s="221">
        <f t="shared" si="71"/>
        <v>0.2</v>
      </c>
    </row>
    <row r="213" spans="1:20" s="29" customFormat="1" ht="15" customHeight="1">
      <c r="A213" s="371" t="s">
        <v>612</v>
      </c>
      <c r="B213" s="255" t="s">
        <v>613</v>
      </c>
      <c r="C213" s="220">
        <f>'BY-HS CODE'!C98</f>
        <v>17285</v>
      </c>
      <c r="D213" s="220">
        <f>'BY-HS CODE'!D98</f>
        <v>13847</v>
      </c>
      <c r="E213" s="220">
        <f>'BY-HS CODE'!E98</f>
        <v>17359</v>
      </c>
      <c r="F213" s="220">
        <f>'BY-HS CODE'!F98</f>
        <v>13712</v>
      </c>
      <c r="G213" s="220">
        <f>'BY-HS CODE'!G98</f>
        <v>16455</v>
      </c>
      <c r="H213" s="220">
        <f>'BY-HS CODE'!H98</f>
        <v>18537</v>
      </c>
      <c r="I213" s="182">
        <f>'BY-HS CODE'!I98</f>
        <v>3606</v>
      </c>
      <c r="J213" s="298">
        <f>'BY-HS CODE'!J98</f>
        <v>5196</v>
      </c>
      <c r="K213" s="308">
        <f t="shared" si="70"/>
        <v>0.44093178036605657</v>
      </c>
      <c r="L213" s="220">
        <f>'BY-HS CODE'!L98</f>
        <v>3666</v>
      </c>
      <c r="M213" s="220">
        <f>'BY-HS CODE'!M98</f>
        <v>3574</v>
      </c>
      <c r="N213" s="220">
        <f>'BY-HS CODE'!N98</f>
        <v>4442</v>
      </c>
      <c r="O213" s="220">
        <f>'BY-HS CODE'!O98</f>
        <v>3373</v>
      </c>
      <c r="P213" s="220">
        <f>'BY-HS CODE'!P98</f>
        <v>4520</v>
      </c>
      <c r="Q213" s="220">
        <f>'BY-HS CODE'!Q98</f>
        <v>5250</v>
      </c>
      <c r="R213" s="182">
        <f>'BY-HS CODE'!R98</f>
        <v>929</v>
      </c>
      <c r="S213" s="182">
        <f>'BY-HS CODE'!S98</f>
        <v>1360</v>
      </c>
      <c r="T213" s="221">
        <f t="shared" si="71"/>
        <v>0.46393972012917117</v>
      </c>
    </row>
    <row r="214" spans="1:20" s="29" customFormat="1" ht="15" customHeight="1">
      <c r="A214" s="371" t="s">
        <v>614</v>
      </c>
      <c r="B214" s="255" t="s">
        <v>452</v>
      </c>
      <c r="C214" s="220">
        <f>'BY-HS CODE'!C99</f>
        <v>83857</v>
      </c>
      <c r="D214" s="220">
        <f>'BY-HS CODE'!D99</f>
        <v>83723</v>
      </c>
      <c r="E214" s="220">
        <f>'BY-HS CODE'!E99</f>
        <v>89586</v>
      </c>
      <c r="F214" s="220">
        <f>'BY-HS CODE'!F99</f>
        <v>85803</v>
      </c>
      <c r="G214" s="220">
        <f>'BY-HS CODE'!G99</f>
        <v>78814</v>
      </c>
      <c r="H214" s="220">
        <f>'BY-HS CODE'!H99</f>
        <v>90316</v>
      </c>
      <c r="I214" s="182">
        <f>'BY-HS CODE'!I99</f>
        <v>32324</v>
      </c>
      <c r="J214" s="298">
        <f>'BY-HS CODE'!J99</f>
        <v>33435</v>
      </c>
      <c r="K214" s="308">
        <f t="shared" si="70"/>
        <v>3.4370746194777875E-2</v>
      </c>
      <c r="L214" s="220">
        <f>'BY-HS CODE'!L99</f>
        <v>2</v>
      </c>
      <c r="M214" s="220">
        <f>'BY-HS CODE'!M99</f>
        <v>18</v>
      </c>
      <c r="N214" s="220">
        <f>'BY-HS CODE'!N99</f>
        <v>0</v>
      </c>
      <c r="O214" s="220">
        <f>'BY-HS CODE'!O99</f>
        <v>0</v>
      </c>
      <c r="P214" s="220">
        <f>'BY-HS CODE'!P99</f>
        <v>0</v>
      </c>
      <c r="Q214" s="220">
        <f>'BY-HS CODE'!Q99</f>
        <v>1</v>
      </c>
      <c r="R214" s="182">
        <f>'BY-HS CODE'!R99</f>
        <v>0</v>
      </c>
      <c r="S214" s="182">
        <f>'BY-HS CODE'!S99</f>
        <v>2</v>
      </c>
      <c r="T214" s="221" t="str">
        <f t="shared" si="71"/>
        <v xml:space="preserve">n/a </v>
      </c>
    </row>
    <row r="215" spans="1:20" s="29" customFormat="1" ht="15" customHeight="1">
      <c r="A215" s="371" t="s">
        <v>616</v>
      </c>
      <c r="B215" s="255" t="s">
        <v>617</v>
      </c>
      <c r="C215" s="220">
        <f>'BY-HS CODE'!C100</f>
        <v>27</v>
      </c>
      <c r="D215" s="220">
        <f>'BY-HS CODE'!D100</f>
        <v>0</v>
      </c>
      <c r="E215" s="220">
        <f>'BY-HS CODE'!E100</f>
        <v>0</v>
      </c>
      <c r="F215" s="220">
        <f>'BY-HS CODE'!F100</f>
        <v>0</v>
      </c>
      <c r="G215" s="220">
        <f>'BY-HS CODE'!G100</f>
        <v>0</v>
      </c>
      <c r="H215" s="220">
        <f>'BY-HS CODE'!H100</f>
        <v>0</v>
      </c>
      <c r="I215" s="182">
        <f>'BY-HS CODE'!I100</f>
        <v>0</v>
      </c>
      <c r="J215" s="298">
        <f>'BY-HS CODE'!J100</f>
        <v>0</v>
      </c>
      <c r="K215" s="308" t="str">
        <f t="shared" si="70"/>
        <v xml:space="preserve">n/a </v>
      </c>
      <c r="L215" s="220">
        <f>'BY-HS CODE'!L100</f>
        <v>0</v>
      </c>
      <c r="M215" s="220">
        <f>'BY-HS CODE'!M100</f>
        <v>0</v>
      </c>
      <c r="N215" s="220">
        <f>'BY-HS CODE'!N100</f>
        <v>0</v>
      </c>
      <c r="O215" s="220">
        <f>'BY-HS CODE'!O100</f>
        <v>0</v>
      </c>
      <c r="P215" s="220">
        <f>'BY-HS CODE'!P100</f>
        <v>0</v>
      </c>
      <c r="Q215" s="220">
        <f>'BY-HS CODE'!Q100</f>
        <v>0</v>
      </c>
      <c r="R215" s="182">
        <f>'BY-HS CODE'!R100</f>
        <v>0</v>
      </c>
      <c r="S215" s="182">
        <f>'BY-HS CODE'!S100</f>
        <v>0</v>
      </c>
      <c r="T215" s="221" t="str">
        <f t="shared" si="71"/>
        <v xml:space="preserve">n/a </v>
      </c>
    </row>
    <row r="216" spans="1:20" s="29" customFormat="1" ht="15" customHeight="1">
      <c r="A216" s="371" t="s">
        <v>618</v>
      </c>
      <c r="B216" s="255" t="s">
        <v>619</v>
      </c>
      <c r="C216" s="220">
        <f>'BY-HS CODE'!C101</f>
        <v>17</v>
      </c>
      <c r="D216" s="220">
        <f>'BY-HS CODE'!D101</f>
        <v>0</v>
      </c>
      <c r="E216" s="220">
        <f>'BY-HS CODE'!E101</f>
        <v>1</v>
      </c>
      <c r="F216" s="220">
        <f>'BY-HS CODE'!F101</f>
        <v>0</v>
      </c>
      <c r="G216" s="220">
        <f>'BY-HS CODE'!G101</f>
        <v>0</v>
      </c>
      <c r="H216" s="220">
        <f>'BY-HS CODE'!H101</f>
        <v>79</v>
      </c>
      <c r="I216" s="182">
        <f>'BY-HS CODE'!I101</f>
        <v>0</v>
      </c>
      <c r="J216" s="298">
        <f>'BY-HS CODE'!J101</f>
        <v>0</v>
      </c>
      <c r="K216" s="308" t="str">
        <f t="shared" si="70"/>
        <v xml:space="preserve">n/a </v>
      </c>
      <c r="L216" s="220">
        <f>'BY-HS CODE'!L101</f>
        <v>17</v>
      </c>
      <c r="M216" s="220">
        <f>'BY-HS CODE'!M101</f>
        <v>0</v>
      </c>
      <c r="N216" s="220">
        <f>'BY-HS CODE'!N101</f>
        <v>0</v>
      </c>
      <c r="O216" s="220">
        <f>'BY-HS CODE'!O101</f>
        <v>0</v>
      </c>
      <c r="P216" s="220">
        <f>'BY-HS CODE'!P101</f>
        <v>0</v>
      </c>
      <c r="Q216" s="220">
        <f>'BY-HS CODE'!Q101</f>
        <v>0</v>
      </c>
      <c r="R216" s="182">
        <f>'BY-HS CODE'!R101</f>
        <v>0</v>
      </c>
      <c r="S216" s="182">
        <f>'BY-HS CODE'!S101</f>
        <v>0</v>
      </c>
      <c r="T216" s="221" t="str">
        <f t="shared" si="71"/>
        <v xml:space="preserve">n/a </v>
      </c>
    </row>
    <row r="217" spans="1:20" s="29" customFormat="1" ht="15" customHeight="1">
      <c r="A217" s="371" t="s">
        <v>620</v>
      </c>
      <c r="B217" s="255" t="s">
        <v>621</v>
      </c>
      <c r="C217" s="220">
        <f>'BY-HS CODE'!C102</f>
        <v>57570</v>
      </c>
      <c r="D217" s="220">
        <f>'BY-HS CODE'!D102</f>
        <v>56813</v>
      </c>
      <c r="E217" s="220">
        <f>'BY-HS CODE'!E102</f>
        <v>60731</v>
      </c>
      <c r="F217" s="220">
        <f>'BY-HS CODE'!F102</f>
        <v>60188</v>
      </c>
      <c r="G217" s="220">
        <f>'BY-HS CODE'!G102</f>
        <v>54702</v>
      </c>
      <c r="H217" s="220">
        <f>'BY-HS CODE'!H102</f>
        <v>65687</v>
      </c>
      <c r="I217" s="182">
        <f>'BY-HS CODE'!I102</f>
        <v>28095</v>
      </c>
      <c r="J217" s="298">
        <f>'BY-HS CODE'!J102</f>
        <v>27738</v>
      </c>
      <c r="K217" s="308">
        <f t="shared" si="70"/>
        <v>-1.2706887346502936E-2</v>
      </c>
      <c r="L217" s="220">
        <f>'BY-HS CODE'!L102</f>
        <v>181</v>
      </c>
      <c r="M217" s="220">
        <f>'BY-HS CODE'!M102</f>
        <v>239</v>
      </c>
      <c r="N217" s="220">
        <f>'BY-HS CODE'!N102</f>
        <v>214</v>
      </c>
      <c r="O217" s="220">
        <f>'BY-HS CODE'!O102</f>
        <v>154</v>
      </c>
      <c r="P217" s="220">
        <f>'BY-HS CODE'!P102</f>
        <v>252</v>
      </c>
      <c r="Q217" s="220">
        <f>'BY-HS CODE'!Q102</f>
        <v>8</v>
      </c>
      <c r="R217" s="182">
        <f>'BY-HS CODE'!R102</f>
        <v>2</v>
      </c>
      <c r="S217" s="182">
        <f>'BY-HS CODE'!S102</f>
        <v>5</v>
      </c>
      <c r="T217" s="221">
        <f t="shared" si="71"/>
        <v>1.5</v>
      </c>
    </row>
    <row r="218" spans="1:20" s="29" customFormat="1" ht="15" customHeight="1">
      <c r="A218" s="371" t="s">
        <v>623</v>
      </c>
      <c r="B218" s="255" t="s">
        <v>624</v>
      </c>
      <c r="C218" s="220">
        <f>'BY-HS CODE'!C105</f>
        <v>220909</v>
      </c>
      <c r="D218" s="220">
        <f>'BY-HS CODE'!D105</f>
        <v>241108</v>
      </c>
      <c r="E218" s="220">
        <f>'BY-HS CODE'!E105</f>
        <v>253352</v>
      </c>
      <c r="F218" s="220">
        <f>'BY-HS CODE'!F105</f>
        <v>248511</v>
      </c>
      <c r="G218" s="220">
        <f>'BY-HS CODE'!G105</f>
        <v>266248</v>
      </c>
      <c r="H218" s="220">
        <f>'BY-HS CODE'!H105</f>
        <v>294621</v>
      </c>
      <c r="I218" s="182">
        <f>'BY-HS CODE'!I105</f>
        <v>98136</v>
      </c>
      <c r="J218" s="298">
        <f>'BY-HS CODE'!J105</f>
        <v>96852</v>
      </c>
      <c r="K218" s="308">
        <f t="shared" si="70"/>
        <v>-1.3083883590119834E-2</v>
      </c>
      <c r="L218" s="220">
        <f>'BY-HS CODE'!L105</f>
        <v>4443</v>
      </c>
      <c r="M218" s="220">
        <f>'BY-HS CODE'!M105</f>
        <v>5082</v>
      </c>
      <c r="N218" s="220">
        <f>'BY-HS CODE'!N105</f>
        <v>4923</v>
      </c>
      <c r="O218" s="220">
        <f>'BY-HS CODE'!O105</f>
        <v>5698</v>
      </c>
      <c r="P218" s="220">
        <f>'BY-HS CODE'!P105</f>
        <v>5855</v>
      </c>
      <c r="Q218" s="220">
        <f>'BY-HS CODE'!Q105</f>
        <v>5901</v>
      </c>
      <c r="R218" s="182">
        <f>'BY-HS CODE'!R105</f>
        <v>2130</v>
      </c>
      <c r="S218" s="182">
        <f>'BY-HS CODE'!S105</f>
        <v>2142</v>
      </c>
      <c r="T218" s="221">
        <f t="shared" si="71"/>
        <v>5.6338028169014088E-3</v>
      </c>
    </row>
    <row r="219" spans="1:20" s="29" customFormat="1" ht="15" customHeight="1">
      <c r="A219" s="371" t="s">
        <v>625</v>
      </c>
      <c r="B219" s="255" t="s">
        <v>626</v>
      </c>
      <c r="C219" s="220">
        <f>'BY-HS CODE'!C106</f>
        <v>20547</v>
      </c>
      <c r="D219" s="220">
        <f>'BY-HS CODE'!D106</f>
        <v>27483</v>
      </c>
      <c r="E219" s="220">
        <f>'BY-HS CODE'!E106</f>
        <v>27968</v>
      </c>
      <c r="F219" s="220">
        <f>'BY-HS CODE'!F106</f>
        <v>25193</v>
      </c>
      <c r="G219" s="220">
        <f>'BY-HS CODE'!G106</f>
        <v>20633</v>
      </c>
      <c r="H219" s="220">
        <f>'BY-HS CODE'!H106</f>
        <v>20253</v>
      </c>
      <c r="I219" s="182">
        <f>'BY-HS CODE'!I106</f>
        <v>5809</v>
      </c>
      <c r="J219" s="298">
        <f>'BY-HS CODE'!J106</f>
        <v>7539</v>
      </c>
      <c r="K219" s="308">
        <f t="shared" si="70"/>
        <v>0.29781373730418315</v>
      </c>
      <c r="L219" s="220">
        <f>'BY-HS CODE'!L106</f>
        <v>1</v>
      </c>
      <c r="M219" s="220">
        <f>'BY-HS CODE'!M106</f>
        <v>0</v>
      </c>
      <c r="N219" s="220">
        <f>'BY-HS CODE'!N106</f>
        <v>0</v>
      </c>
      <c r="O219" s="220">
        <f>'BY-HS CODE'!O106</f>
        <v>1</v>
      </c>
      <c r="P219" s="220">
        <f>'BY-HS CODE'!P106</f>
        <v>1</v>
      </c>
      <c r="Q219" s="220">
        <f>'BY-HS CODE'!Q106</f>
        <v>0</v>
      </c>
      <c r="R219" s="182">
        <f>'BY-HS CODE'!R106</f>
        <v>0</v>
      </c>
      <c r="S219" s="182">
        <f>'BY-HS CODE'!S106</f>
        <v>0</v>
      </c>
      <c r="T219" s="221" t="str">
        <f t="shared" si="71"/>
        <v xml:space="preserve">n/a </v>
      </c>
    </row>
    <row r="220" spans="1:20" s="29" customFormat="1" ht="15" customHeight="1">
      <c r="A220" s="371" t="s">
        <v>627</v>
      </c>
      <c r="B220" s="255" t="s">
        <v>628</v>
      </c>
      <c r="C220" s="220">
        <f>'BY-HS CODE'!C107</f>
        <v>74921</v>
      </c>
      <c r="D220" s="220">
        <f>'BY-HS CODE'!D107</f>
        <v>71276</v>
      </c>
      <c r="E220" s="220">
        <f>'BY-HS CODE'!E107</f>
        <v>80173</v>
      </c>
      <c r="F220" s="220">
        <f>'BY-HS CODE'!F107</f>
        <v>74084</v>
      </c>
      <c r="G220" s="220">
        <f>'BY-HS CODE'!G107</f>
        <v>81961</v>
      </c>
      <c r="H220" s="220">
        <f>'BY-HS CODE'!H107</f>
        <v>89705</v>
      </c>
      <c r="I220" s="182">
        <f>'BY-HS CODE'!I107</f>
        <v>26271</v>
      </c>
      <c r="J220" s="298">
        <f>'BY-HS CODE'!J107</f>
        <v>28248</v>
      </c>
      <c r="K220" s="308">
        <f t="shared" si="70"/>
        <v>7.5254082448327056E-2</v>
      </c>
      <c r="L220" s="220">
        <f>'BY-HS CODE'!L107</f>
        <v>2061</v>
      </c>
      <c r="M220" s="220">
        <f>'BY-HS CODE'!M107</f>
        <v>1779</v>
      </c>
      <c r="N220" s="220">
        <f>'BY-HS CODE'!N107</f>
        <v>1986</v>
      </c>
      <c r="O220" s="220">
        <f>'BY-HS CODE'!O107</f>
        <v>2555</v>
      </c>
      <c r="P220" s="220">
        <f>'BY-HS CODE'!P107</f>
        <v>2737</v>
      </c>
      <c r="Q220" s="220">
        <f>'BY-HS CODE'!Q107</f>
        <v>3599</v>
      </c>
      <c r="R220" s="182">
        <f>'BY-HS CODE'!R107</f>
        <v>1291</v>
      </c>
      <c r="S220" s="182">
        <f>'BY-HS CODE'!S107</f>
        <v>1464</v>
      </c>
      <c r="T220" s="221">
        <f t="shared" si="71"/>
        <v>0.13400464756003097</v>
      </c>
    </row>
    <row r="221" spans="1:20" s="29" customFormat="1" ht="15" customHeight="1">
      <c r="A221" s="371" t="s">
        <v>4</v>
      </c>
      <c r="B221" s="255" t="s">
        <v>453</v>
      </c>
      <c r="C221" s="220">
        <f>'BY-HS CODE'!C116</f>
        <v>43732</v>
      </c>
      <c r="D221" s="220">
        <f>'BY-HS CODE'!D116</f>
        <v>81465</v>
      </c>
      <c r="E221" s="220">
        <f>'BY-HS CODE'!E116</f>
        <v>122675</v>
      </c>
      <c r="F221" s="220">
        <f>'BY-HS CODE'!F116</f>
        <v>49754</v>
      </c>
      <c r="G221" s="220">
        <f>'BY-HS CODE'!G116</f>
        <v>43081</v>
      </c>
      <c r="H221" s="220">
        <f>'BY-HS CODE'!H116</f>
        <v>59533</v>
      </c>
      <c r="I221" s="182">
        <f>'BY-HS CODE'!I116</f>
        <v>14850</v>
      </c>
      <c r="J221" s="298">
        <f>'BY-HS CODE'!J116</f>
        <v>14759</v>
      </c>
      <c r="K221" s="308">
        <f t="shared" si="70"/>
        <v>-6.1279461279461281E-3</v>
      </c>
      <c r="L221" s="220">
        <f>'BY-HS CODE'!L116</f>
        <v>232</v>
      </c>
      <c r="M221" s="220">
        <f>'BY-HS CODE'!M116</f>
        <v>1591</v>
      </c>
      <c r="N221" s="220">
        <f>'BY-HS CODE'!N116</f>
        <v>1499</v>
      </c>
      <c r="O221" s="220">
        <f>'BY-HS CODE'!O116</f>
        <v>388</v>
      </c>
      <c r="P221" s="220">
        <f>'BY-HS CODE'!P116</f>
        <v>342</v>
      </c>
      <c r="Q221" s="220">
        <f>'BY-HS CODE'!Q116</f>
        <v>369</v>
      </c>
      <c r="R221" s="182">
        <f>'BY-HS CODE'!R116</f>
        <v>143</v>
      </c>
      <c r="S221" s="182">
        <f>'BY-HS CODE'!S116</f>
        <v>87</v>
      </c>
      <c r="T221" s="221">
        <f t="shared" si="71"/>
        <v>-0.39160839160839161</v>
      </c>
    </row>
    <row r="222" spans="1:20" s="29" customFormat="1" ht="15" customHeight="1">
      <c r="A222" s="371" t="s">
        <v>6</v>
      </c>
      <c r="B222" s="255" t="s">
        <v>7</v>
      </c>
      <c r="C222" s="220">
        <f>'BY-HS CODE'!C117</f>
        <v>301242</v>
      </c>
      <c r="D222" s="220">
        <f>'BY-HS CODE'!D117</f>
        <v>324306</v>
      </c>
      <c r="E222" s="220">
        <f>'BY-HS CODE'!E117</f>
        <v>315841</v>
      </c>
      <c r="F222" s="220">
        <f>'BY-HS CODE'!F117</f>
        <v>304069</v>
      </c>
      <c r="G222" s="220">
        <f>'BY-HS CODE'!G117</f>
        <v>295028</v>
      </c>
      <c r="H222" s="220">
        <f>'BY-HS CODE'!H117</f>
        <v>342107</v>
      </c>
      <c r="I222" s="182">
        <f>'BY-HS CODE'!I117</f>
        <v>128041</v>
      </c>
      <c r="J222" s="298">
        <f>'BY-HS CODE'!J117</f>
        <v>125987</v>
      </c>
      <c r="K222" s="308">
        <f t="shared" si="70"/>
        <v>-1.6041736631235308E-2</v>
      </c>
      <c r="L222" s="220">
        <f>'BY-HS CODE'!L117</f>
        <v>271049</v>
      </c>
      <c r="M222" s="220">
        <f>'BY-HS CODE'!M117</f>
        <v>297296</v>
      </c>
      <c r="N222" s="220">
        <f>'BY-HS CODE'!N117</f>
        <v>287381</v>
      </c>
      <c r="O222" s="220">
        <f>'BY-HS CODE'!O117</f>
        <v>277572</v>
      </c>
      <c r="P222" s="220">
        <f>'BY-HS CODE'!P117</f>
        <v>270151</v>
      </c>
      <c r="Q222" s="220">
        <f>'BY-HS CODE'!Q117</f>
        <v>307070</v>
      </c>
      <c r="R222" s="182">
        <f>'BY-HS CODE'!R117</f>
        <v>115343</v>
      </c>
      <c r="S222" s="182">
        <f>'BY-HS CODE'!S117</f>
        <v>116728</v>
      </c>
      <c r="T222" s="221">
        <f t="shared" si="71"/>
        <v>1.2007664097517839E-2</v>
      </c>
    </row>
    <row r="223" spans="1:20" s="29" customFormat="1" ht="15" customHeight="1">
      <c r="A223" s="371" t="s">
        <v>9</v>
      </c>
      <c r="B223" s="255" t="s">
        <v>533</v>
      </c>
      <c r="C223" s="220">
        <f>'BY-HS CODE'!C120</f>
        <v>328366</v>
      </c>
      <c r="D223" s="220">
        <f>'BY-HS CODE'!D120</f>
        <v>365146</v>
      </c>
      <c r="E223" s="220">
        <f>'BY-HS CODE'!E120</f>
        <v>360222</v>
      </c>
      <c r="F223" s="220">
        <f>'BY-HS CODE'!F120</f>
        <v>301548</v>
      </c>
      <c r="G223" s="220">
        <f>'BY-HS CODE'!G120</f>
        <v>275864</v>
      </c>
      <c r="H223" s="220">
        <f>'BY-HS CODE'!H120</f>
        <v>290160</v>
      </c>
      <c r="I223" s="182">
        <f>'BY-HS CODE'!I120</f>
        <v>101184</v>
      </c>
      <c r="J223" s="298">
        <f>'BY-HS CODE'!J120</f>
        <v>93760</v>
      </c>
      <c r="K223" s="308">
        <f t="shared" si="70"/>
        <v>-7.3371283997469949E-2</v>
      </c>
      <c r="L223" s="220">
        <f>'BY-HS CODE'!L120</f>
        <v>3</v>
      </c>
      <c r="M223" s="220">
        <f>'BY-HS CODE'!M120</f>
        <v>5</v>
      </c>
      <c r="N223" s="220">
        <f>'BY-HS CODE'!N120</f>
        <v>40</v>
      </c>
      <c r="O223" s="220">
        <f>'BY-HS CODE'!O120</f>
        <v>17</v>
      </c>
      <c r="P223" s="220">
        <f>'BY-HS CODE'!P120</f>
        <v>9</v>
      </c>
      <c r="Q223" s="220">
        <f>'BY-HS CODE'!Q120</f>
        <v>27</v>
      </c>
      <c r="R223" s="182">
        <f>'BY-HS CODE'!R120</f>
        <v>8</v>
      </c>
      <c r="S223" s="182">
        <f>'BY-HS CODE'!S120</f>
        <v>2</v>
      </c>
      <c r="T223" s="221">
        <f t="shared" si="71"/>
        <v>-0.75</v>
      </c>
    </row>
    <row r="224" spans="1:20" s="29" customFormat="1" ht="15" customHeight="1">
      <c r="A224" s="371" t="s">
        <v>10</v>
      </c>
      <c r="B224" s="255" t="s">
        <v>454</v>
      </c>
      <c r="C224" s="220">
        <f>'BY-HS CODE'!C121</f>
        <v>134272</v>
      </c>
      <c r="D224" s="220">
        <f>'BY-HS CODE'!D121</f>
        <v>152056</v>
      </c>
      <c r="E224" s="220">
        <f>'BY-HS CODE'!E121</f>
        <v>183211</v>
      </c>
      <c r="F224" s="220">
        <f>'BY-HS CODE'!F121</f>
        <v>165442</v>
      </c>
      <c r="G224" s="220">
        <f>'BY-HS CODE'!G121</f>
        <v>161805</v>
      </c>
      <c r="H224" s="220">
        <f>'BY-HS CODE'!H121</f>
        <v>207008</v>
      </c>
      <c r="I224" s="182">
        <f>'BY-HS CODE'!I121</f>
        <v>81406</v>
      </c>
      <c r="J224" s="298">
        <f>'BY-HS CODE'!J121</f>
        <v>89700</v>
      </c>
      <c r="K224" s="308">
        <f t="shared" ref="K224:K255" si="72">IF(I224&gt;0,(J224-I224)/I224,"n/a ")</f>
        <v>0.10188438198658575</v>
      </c>
      <c r="L224" s="220">
        <f>'BY-HS CODE'!L121</f>
        <v>7050</v>
      </c>
      <c r="M224" s="220">
        <f>'BY-HS CODE'!M121</f>
        <v>18757</v>
      </c>
      <c r="N224" s="220">
        <f>'BY-HS CODE'!N121</f>
        <v>33576</v>
      </c>
      <c r="O224" s="220">
        <f>'BY-HS CODE'!O121</f>
        <v>13817</v>
      </c>
      <c r="P224" s="220">
        <f>'BY-HS CODE'!P121</f>
        <v>14191</v>
      </c>
      <c r="Q224" s="220">
        <f>'BY-HS CODE'!Q121</f>
        <v>10597</v>
      </c>
      <c r="R224" s="182">
        <f>'BY-HS CODE'!R121</f>
        <v>5728</v>
      </c>
      <c r="S224" s="182">
        <f>'BY-HS CODE'!S121</f>
        <v>4769</v>
      </c>
      <c r="T224" s="221">
        <f t="shared" si="71"/>
        <v>-0.16742318435754189</v>
      </c>
    </row>
    <row r="225" spans="1:20" s="29" customFormat="1" ht="15" customHeight="1">
      <c r="A225" s="371" t="s">
        <v>12</v>
      </c>
      <c r="B225" s="255" t="s">
        <v>13</v>
      </c>
      <c r="C225" s="220">
        <f>'BY-HS CODE'!C122</f>
        <v>287873</v>
      </c>
      <c r="D225" s="220">
        <f>'BY-HS CODE'!D122</f>
        <v>294586</v>
      </c>
      <c r="E225" s="220">
        <f>'BY-HS CODE'!E122</f>
        <v>327606</v>
      </c>
      <c r="F225" s="220">
        <f>'BY-HS CODE'!F122</f>
        <v>274259</v>
      </c>
      <c r="G225" s="220">
        <f>'BY-HS CODE'!G122</f>
        <v>254218</v>
      </c>
      <c r="H225" s="220">
        <f>'BY-HS CODE'!H122</f>
        <v>267762</v>
      </c>
      <c r="I225" s="182">
        <f>'BY-HS CODE'!I122</f>
        <v>182219</v>
      </c>
      <c r="J225" s="298">
        <f>'BY-HS CODE'!J122</f>
        <v>144494</v>
      </c>
      <c r="K225" s="308">
        <f t="shared" si="72"/>
        <v>-0.20703109994018187</v>
      </c>
      <c r="L225" s="220">
        <f>'BY-HS CODE'!L122</f>
        <v>257182</v>
      </c>
      <c r="M225" s="220">
        <f>'BY-HS CODE'!M122</f>
        <v>257909</v>
      </c>
      <c r="N225" s="220">
        <f>'BY-HS CODE'!N122</f>
        <v>284126</v>
      </c>
      <c r="O225" s="220">
        <f>'BY-HS CODE'!O122</f>
        <v>241942</v>
      </c>
      <c r="P225" s="220">
        <f>'BY-HS CODE'!P122</f>
        <v>221088</v>
      </c>
      <c r="Q225" s="220">
        <f>'BY-HS CODE'!Q122</f>
        <v>230750</v>
      </c>
      <c r="R225" s="182">
        <f>'BY-HS CODE'!R122</f>
        <v>179559</v>
      </c>
      <c r="S225" s="182">
        <f>'BY-HS CODE'!S122</f>
        <v>139265</v>
      </c>
      <c r="T225" s="221">
        <f t="shared" si="71"/>
        <v>-0.22440534865977199</v>
      </c>
    </row>
    <row r="226" spans="1:20" s="29" customFormat="1" ht="15" customHeight="1">
      <c r="A226" s="371" t="s">
        <v>14</v>
      </c>
      <c r="B226" s="255" t="s">
        <v>15</v>
      </c>
      <c r="C226" s="220">
        <f>'BY-HS CODE'!C123</f>
        <v>155771</v>
      </c>
      <c r="D226" s="220">
        <f>'BY-HS CODE'!D123</f>
        <v>160599</v>
      </c>
      <c r="E226" s="220">
        <f>'BY-HS CODE'!E123</f>
        <v>182809</v>
      </c>
      <c r="F226" s="220">
        <f>'BY-HS CODE'!F123</f>
        <v>214297</v>
      </c>
      <c r="G226" s="220">
        <f>'BY-HS CODE'!G123</f>
        <v>190887</v>
      </c>
      <c r="H226" s="220">
        <f>'BY-HS CODE'!H123</f>
        <v>182592</v>
      </c>
      <c r="I226" s="182">
        <f>'BY-HS CODE'!I123</f>
        <v>115484</v>
      </c>
      <c r="J226" s="298">
        <f>'BY-HS CODE'!J123</f>
        <v>99881</v>
      </c>
      <c r="K226" s="308">
        <f t="shared" si="72"/>
        <v>-0.13510962557583733</v>
      </c>
      <c r="L226" s="220">
        <f>'BY-HS CODE'!L123</f>
        <v>33164</v>
      </c>
      <c r="M226" s="220">
        <f>'BY-HS CODE'!M123</f>
        <v>40904</v>
      </c>
      <c r="N226" s="220">
        <f>'BY-HS CODE'!N123</f>
        <v>63835</v>
      </c>
      <c r="O226" s="220">
        <f>'BY-HS CODE'!O123</f>
        <v>59672</v>
      </c>
      <c r="P226" s="220">
        <f>'BY-HS CODE'!P123</f>
        <v>62952</v>
      </c>
      <c r="Q226" s="220">
        <f>'BY-HS CODE'!Q123</f>
        <v>54067</v>
      </c>
      <c r="R226" s="182">
        <f>'BY-HS CODE'!R123</f>
        <v>3469</v>
      </c>
      <c r="S226" s="182">
        <f>'BY-HS CODE'!S123</f>
        <v>3114</v>
      </c>
      <c r="T226" s="221">
        <f t="shared" si="71"/>
        <v>-0.1023349668492361</v>
      </c>
    </row>
    <row r="227" spans="1:20" s="29" customFormat="1" ht="15" customHeight="1">
      <c r="A227" s="371" t="s">
        <v>16</v>
      </c>
      <c r="B227" s="255" t="s">
        <v>17</v>
      </c>
      <c r="C227" s="220">
        <f>'BY-HS CODE'!C124</f>
        <v>2791</v>
      </c>
      <c r="D227" s="220">
        <f>'BY-HS CODE'!D124</f>
        <v>2835</v>
      </c>
      <c r="E227" s="220">
        <f>'BY-HS CODE'!E124</f>
        <v>3517</v>
      </c>
      <c r="F227" s="220">
        <f>'BY-HS CODE'!F124</f>
        <v>3931</v>
      </c>
      <c r="G227" s="220">
        <f>'BY-HS CODE'!G124</f>
        <v>4257</v>
      </c>
      <c r="H227" s="220">
        <f>'BY-HS CODE'!H124</f>
        <v>3392</v>
      </c>
      <c r="I227" s="182">
        <f>'BY-HS CODE'!I124</f>
        <v>164</v>
      </c>
      <c r="J227" s="298">
        <f>'BY-HS CODE'!J124</f>
        <v>140</v>
      </c>
      <c r="K227" s="308">
        <f t="shared" si="72"/>
        <v>-0.14634146341463414</v>
      </c>
      <c r="L227" s="220">
        <f>'BY-HS CODE'!L124</f>
        <v>2283</v>
      </c>
      <c r="M227" s="220">
        <f>'BY-HS CODE'!M124</f>
        <v>2053</v>
      </c>
      <c r="N227" s="220">
        <f>'BY-HS CODE'!N124</f>
        <v>2514</v>
      </c>
      <c r="O227" s="220">
        <f>'BY-HS CODE'!O124</f>
        <v>2736</v>
      </c>
      <c r="P227" s="220">
        <f>'BY-HS CODE'!P124</f>
        <v>3610</v>
      </c>
      <c r="Q227" s="220">
        <f>'BY-HS CODE'!Q124</f>
        <v>2901</v>
      </c>
      <c r="R227" s="182">
        <f>'BY-HS CODE'!R124</f>
        <v>0</v>
      </c>
      <c r="S227" s="182">
        <f>'BY-HS CODE'!S124</f>
        <v>0</v>
      </c>
      <c r="T227" s="221" t="str">
        <f t="shared" si="71"/>
        <v xml:space="preserve">n/a </v>
      </c>
    </row>
    <row r="228" spans="1:20" s="29" customFormat="1" ht="15" customHeight="1">
      <c r="A228" s="371" t="s">
        <v>18</v>
      </c>
      <c r="B228" s="255" t="s">
        <v>19</v>
      </c>
      <c r="C228" s="220">
        <f>'BY-HS CODE'!C125</f>
        <v>90</v>
      </c>
      <c r="D228" s="220">
        <f>'BY-HS CODE'!D125</f>
        <v>89</v>
      </c>
      <c r="E228" s="220">
        <f>'BY-HS CODE'!E125</f>
        <v>138</v>
      </c>
      <c r="F228" s="220">
        <f>'BY-HS CODE'!F125</f>
        <v>183</v>
      </c>
      <c r="G228" s="220">
        <f>'BY-HS CODE'!G125</f>
        <v>113</v>
      </c>
      <c r="H228" s="220">
        <f>'BY-HS CODE'!H125</f>
        <v>91</v>
      </c>
      <c r="I228" s="182">
        <f>'BY-HS CODE'!I125</f>
        <v>90</v>
      </c>
      <c r="J228" s="298">
        <f>'BY-HS CODE'!J125</f>
        <v>71</v>
      </c>
      <c r="K228" s="308">
        <f t="shared" si="72"/>
        <v>-0.21111111111111111</v>
      </c>
      <c r="L228" s="220">
        <f>'BY-HS CODE'!L125</f>
        <v>52</v>
      </c>
      <c r="M228" s="220">
        <f>'BY-HS CODE'!M125</f>
        <v>89</v>
      </c>
      <c r="N228" s="220">
        <f>'BY-HS CODE'!N125</f>
        <v>0</v>
      </c>
      <c r="O228" s="220">
        <f>'BY-HS CODE'!O125</f>
        <v>0</v>
      </c>
      <c r="P228" s="220">
        <f>'BY-HS CODE'!P125</f>
        <v>0</v>
      </c>
      <c r="Q228" s="220">
        <f>'BY-HS CODE'!Q125</f>
        <v>0</v>
      </c>
      <c r="R228" s="182">
        <f>'BY-HS CODE'!R125</f>
        <v>0</v>
      </c>
      <c r="S228" s="182">
        <f>'BY-HS CODE'!S125</f>
        <v>0</v>
      </c>
      <c r="T228" s="221" t="str">
        <f t="shared" si="71"/>
        <v xml:space="preserve">n/a </v>
      </c>
    </row>
    <row r="229" spans="1:20" s="29" customFormat="1" ht="15" customHeight="1">
      <c r="A229" s="371" t="s">
        <v>20</v>
      </c>
      <c r="B229" s="255" t="s">
        <v>455</v>
      </c>
      <c r="C229" s="220">
        <f>'BY-HS CODE'!C126</f>
        <v>125145</v>
      </c>
      <c r="D229" s="220">
        <f>'BY-HS CODE'!D126</f>
        <v>160526</v>
      </c>
      <c r="E229" s="220">
        <f>'BY-HS CODE'!E126</f>
        <v>163136</v>
      </c>
      <c r="F229" s="220">
        <f>'BY-HS CODE'!F126</f>
        <v>136808</v>
      </c>
      <c r="G229" s="220">
        <f>'BY-HS CODE'!G126</f>
        <v>140748</v>
      </c>
      <c r="H229" s="220">
        <f>'BY-HS CODE'!H126</f>
        <v>167963</v>
      </c>
      <c r="I229" s="182">
        <f>'BY-HS CODE'!I126</f>
        <v>39481</v>
      </c>
      <c r="J229" s="298">
        <f>'BY-HS CODE'!J126</f>
        <v>47273</v>
      </c>
      <c r="K229" s="308">
        <f t="shared" si="72"/>
        <v>0.19736075580659052</v>
      </c>
      <c r="L229" s="220">
        <f>'BY-HS CODE'!L126</f>
        <v>109949</v>
      </c>
      <c r="M229" s="220">
        <f>'BY-HS CODE'!M126</f>
        <v>145181</v>
      </c>
      <c r="N229" s="220">
        <f>'BY-HS CODE'!N126</f>
        <v>132025</v>
      </c>
      <c r="O229" s="220">
        <f>'BY-HS CODE'!O126</f>
        <v>100224</v>
      </c>
      <c r="P229" s="220">
        <f>'BY-HS CODE'!P126</f>
        <v>108399</v>
      </c>
      <c r="Q229" s="220">
        <f>'BY-HS CODE'!Q126</f>
        <v>114155</v>
      </c>
      <c r="R229" s="182">
        <f>'BY-HS CODE'!R126</f>
        <v>70</v>
      </c>
      <c r="S229" s="182">
        <f>'BY-HS CODE'!S126</f>
        <v>1306</v>
      </c>
      <c r="T229" s="221">
        <f t="shared" si="71"/>
        <v>17.657142857142858</v>
      </c>
    </row>
    <row r="230" spans="1:20" s="29" customFormat="1" ht="15" customHeight="1">
      <c r="A230" s="371" t="s">
        <v>22</v>
      </c>
      <c r="B230" s="255" t="s">
        <v>23</v>
      </c>
      <c r="C230" s="220">
        <f>'BY-HS CODE'!C127</f>
        <v>94676</v>
      </c>
      <c r="D230" s="220">
        <f>'BY-HS CODE'!D127</f>
        <v>99072</v>
      </c>
      <c r="E230" s="220">
        <f>'BY-HS CODE'!E127</f>
        <v>138390</v>
      </c>
      <c r="F230" s="220">
        <f>'BY-HS CODE'!F127</f>
        <v>151493</v>
      </c>
      <c r="G230" s="220">
        <f>'BY-HS CODE'!G127</f>
        <v>178184</v>
      </c>
      <c r="H230" s="220">
        <f>'BY-HS CODE'!H127</f>
        <v>220348</v>
      </c>
      <c r="I230" s="182">
        <f>'BY-HS CODE'!I127</f>
        <v>41914</v>
      </c>
      <c r="J230" s="298">
        <f>'BY-HS CODE'!J127</f>
        <v>37922</v>
      </c>
      <c r="K230" s="308">
        <f t="shared" si="72"/>
        <v>-9.5242639690795439E-2</v>
      </c>
      <c r="L230" s="220">
        <f>'BY-HS CODE'!L127</f>
        <v>13372</v>
      </c>
      <c r="M230" s="220">
        <f>'BY-HS CODE'!M127</f>
        <v>14002</v>
      </c>
      <c r="N230" s="220">
        <f>'BY-HS CODE'!N127</f>
        <v>24666</v>
      </c>
      <c r="O230" s="220">
        <f>'BY-HS CODE'!O127</f>
        <v>31957</v>
      </c>
      <c r="P230" s="220">
        <f>'BY-HS CODE'!P127</f>
        <v>33665</v>
      </c>
      <c r="Q230" s="220">
        <f>'BY-HS CODE'!Q127</f>
        <v>33272</v>
      </c>
      <c r="R230" s="182">
        <f>'BY-HS CODE'!R127</f>
        <v>4715</v>
      </c>
      <c r="S230" s="182">
        <f>'BY-HS CODE'!S127</f>
        <v>214</v>
      </c>
      <c r="T230" s="221">
        <f t="shared" si="71"/>
        <v>-0.95461293743372211</v>
      </c>
    </row>
    <row r="231" spans="1:20" s="29" customFormat="1" ht="15" customHeight="1">
      <c r="A231" s="371" t="s">
        <v>25</v>
      </c>
      <c r="B231" s="255" t="s">
        <v>26</v>
      </c>
      <c r="C231" s="220">
        <f>'BY-HS CODE'!C130</f>
        <v>113423</v>
      </c>
      <c r="D231" s="220">
        <f>'BY-HS CODE'!D130</f>
        <v>98102</v>
      </c>
      <c r="E231" s="220">
        <f>'BY-HS CODE'!E130</f>
        <v>104489</v>
      </c>
      <c r="F231" s="220">
        <f>'BY-HS CODE'!F130</f>
        <v>102817</v>
      </c>
      <c r="G231" s="220">
        <f>'BY-HS CODE'!G130</f>
        <v>107785</v>
      </c>
      <c r="H231" s="220">
        <f>'BY-HS CODE'!H130</f>
        <v>130829</v>
      </c>
      <c r="I231" s="182">
        <f>'BY-HS CODE'!I130</f>
        <v>35582</v>
      </c>
      <c r="J231" s="298">
        <f>'BY-HS CODE'!J130</f>
        <v>50025</v>
      </c>
      <c r="K231" s="308">
        <f t="shared" si="72"/>
        <v>0.40590748131077509</v>
      </c>
      <c r="L231" s="220">
        <f>'BY-HS CODE'!L130</f>
        <v>20956</v>
      </c>
      <c r="M231" s="220">
        <f>'BY-HS CODE'!M130</f>
        <v>25991</v>
      </c>
      <c r="N231" s="220">
        <f>'BY-HS CODE'!N130</f>
        <v>22084</v>
      </c>
      <c r="O231" s="220">
        <f>'BY-HS CODE'!O130</f>
        <v>20572</v>
      </c>
      <c r="P231" s="220">
        <f>'BY-HS CODE'!P130</f>
        <v>23204</v>
      </c>
      <c r="Q231" s="220">
        <f>'BY-HS CODE'!Q130</f>
        <v>31623</v>
      </c>
      <c r="R231" s="182">
        <f>'BY-HS CODE'!R130</f>
        <v>9182</v>
      </c>
      <c r="S231" s="182">
        <f>'BY-HS CODE'!S130</f>
        <v>12017</v>
      </c>
      <c r="T231" s="221">
        <f t="shared" si="71"/>
        <v>0.30875626225223263</v>
      </c>
    </row>
    <row r="232" spans="1:20" s="29" customFormat="1" ht="15" customHeight="1">
      <c r="A232" s="371" t="s">
        <v>27</v>
      </c>
      <c r="B232" s="255" t="s">
        <v>28</v>
      </c>
      <c r="C232" s="220">
        <f>'BY-HS CODE'!C131</f>
        <v>108</v>
      </c>
      <c r="D232" s="220">
        <f>'BY-HS CODE'!D131</f>
        <v>149</v>
      </c>
      <c r="E232" s="220">
        <f>'BY-HS CODE'!E131</f>
        <v>249</v>
      </c>
      <c r="F232" s="220">
        <f>'BY-HS CODE'!F131</f>
        <v>150</v>
      </c>
      <c r="G232" s="220">
        <f>'BY-HS CODE'!G131</f>
        <v>82</v>
      </c>
      <c r="H232" s="220">
        <f>'BY-HS CODE'!H131</f>
        <v>168</v>
      </c>
      <c r="I232" s="182">
        <f>'BY-HS CODE'!I131</f>
        <v>2</v>
      </c>
      <c r="J232" s="298">
        <f>'BY-HS CODE'!J131</f>
        <v>18</v>
      </c>
      <c r="K232" s="308">
        <f t="shared" si="72"/>
        <v>8</v>
      </c>
      <c r="L232" s="220">
        <f>'BY-HS CODE'!L131</f>
        <v>0</v>
      </c>
      <c r="M232" s="220">
        <f>'BY-HS CODE'!M131</f>
        <v>0</v>
      </c>
      <c r="N232" s="220">
        <f>'BY-HS CODE'!N131</f>
        <v>0</v>
      </c>
      <c r="O232" s="220">
        <f>'BY-HS CODE'!O131</f>
        <v>0</v>
      </c>
      <c r="P232" s="220">
        <f>'BY-HS CODE'!P131</f>
        <v>0</v>
      </c>
      <c r="Q232" s="220">
        <f>'BY-HS CODE'!Q131</f>
        <v>0</v>
      </c>
      <c r="R232" s="182">
        <f>'BY-HS CODE'!R131</f>
        <v>0</v>
      </c>
      <c r="S232" s="182">
        <f>'BY-HS CODE'!S131</f>
        <v>0</v>
      </c>
      <c r="T232" s="221" t="str">
        <f t="shared" si="71"/>
        <v xml:space="preserve">n/a </v>
      </c>
    </row>
    <row r="233" spans="1:20" s="29" customFormat="1" ht="15" customHeight="1">
      <c r="A233" s="371" t="s">
        <v>29</v>
      </c>
      <c r="B233" s="255" t="s">
        <v>30</v>
      </c>
      <c r="C233" s="220">
        <f>'BY-HS CODE'!C132</f>
        <v>12328</v>
      </c>
      <c r="D233" s="220">
        <f>'BY-HS CODE'!D132</f>
        <v>10044</v>
      </c>
      <c r="E233" s="220">
        <f>'BY-HS CODE'!E132</f>
        <v>18127</v>
      </c>
      <c r="F233" s="220">
        <f>'BY-HS CODE'!F132</f>
        <v>13834</v>
      </c>
      <c r="G233" s="220">
        <f>'BY-HS CODE'!G132</f>
        <v>13861</v>
      </c>
      <c r="H233" s="220">
        <f>'BY-HS CODE'!H132</f>
        <v>15037</v>
      </c>
      <c r="I233" s="182">
        <f>'BY-HS CODE'!I132</f>
        <v>5673</v>
      </c>
      <c r="J233" s="298">
        <f>'BY-HS CODE'!J132</f>
        <v>6154</v>
      </c>
      <c r="K233" s="308">
        <f t="shared" si="72"/>
        <v>8.4787590340207997E-2</v>
      </c>
      <c r="L233" s="220">
        <f>'BY-HS CODE'!L132</f>
        <v>5131</v>
      </c>
      <c r="M233" s="220">
        <f>'BY-HS CODE'!M132</f>
        <v>4509</v>
      </c>
      <c r="N233" s="220">
        <f>'BY-HS CODE'!N132</f>
        <v>5238</v>
      </c>
      <c r="O233" s="220">
        <f>'BY-HS CODE'!O132</f>
        <v>6025</v>
      </c>
      <c r="P233" s="220">
        <f>'BY-HS CODE'!P132</f>
        <v>6411</v>
      </c>
      <c r="Q233" s="220">
        <f>'BY-HS CODE'!Q132</f>
        <v>7067</v>
      </c>
      <c r="R233" s="182">
        <f>'BY-HS CODE'!R132</f>
        <v>2847</v>
      </c>
      <c r="S233" s="182">
        <f>'BY-HS CODE'!S132</f>
        <v>3135</v>
      </c>
      <c r="T233" s="221">
        <f t="shared" si="71"/>
        <v>0.10115911485774499</v>
      </c>
    </row>
    <row r="234" spans="1:20" s="29" customFormat="1" ht="15" customHeight="1">
      <c r="A234" s="371" t="s">
        <v>31</v>
      </c>
      <c r="B234" s="255" t="s">
        <v>32</v>
      </c>
      <c r="C234" s="220">
        <f>'BY-HS CODE'!C133</f>
        <v>668</v>
      </c>
      <c r="D234" s="220">
        <f>'BY-HS CODE'!D133</f>
        <v>540</v>
      </c>
      <c r="E234" s="220">
        <f>'BY-HS CODE'!E133</f>
        <v>536</v>
      </c>
      <c r="F234" s="220">
        <f>'BY-HS CODE'!F133</f>
        <v>585</v>
      </c>
      <c r="G234" s="220">
        <f>'BY-HS CODE'!G133</f>
        <v>827</v>
      </c>
      <c r="H234" s="220">
        <f>'BY-HS CODE'!H133</f>
        <v>1369</v>
      </c>
      <c r="I234" s="182">
        <f>'BY-HS CODE'!I133</f>
        <v>489</v>
      </c>
      <c r="J234" s="298">
        <f>'BY-HS CODE'!J133</f>
        <v>552</v>
      </c>
      <c r="K234" s="308">
        <f t="shared" si="72"/>
        <v>0.12883435582822086</v>
      </c>
      <c r="L234" s="220">
        <f>'BY-HS CODE'!L133</f>
        <v>6</v>
      </c>
      <c r="M234" s="220">
        <f>'BY-HS CODE'!M133</f>
        <v>41</v>
      </c>
      <c r="N234" s="220">
        <f>'BY-HS CODE'!N133</f>
        <v>4</v>
      </c>
      <c r="O234" s="220">
        <f>'BY-HS CODE'!O133</f>
        <v>3</v>
      </c>
      <c r="P234" s="220">
        <f>'BY-HS CODE'!P133</f>
        <v>1</v>
      </c>
      <c r="Q234" s="220">
        <f>'BY-HS CODE'!Q133</f>
        <v>6</v>
      </c>
      <c r="R234" s="182">
        <f>'BY-HS CODE'!R133</f>
        <v>2</v>
      </c>
      <c r="S234" s="182">
        <f>'BY-HS CODE'!S133</f>
        <v>2</v>
      </c>
      <c r="T234" s="221">
        <f t="shared" si="71"/>
        <v>0</v>
      </c>
    </row>
    <row r="235" spans="1:20" s="29" customFormat="1" ht="15" customHeight="1">
      <c r="A235" s="371" t="s">
        <v>456</v>
      </c>
      <c r="B235" s="255" t="s">
        <v>542</v>
      </c>
      <c r="C235" s="220">
        <v>95548</v>
      </c>
      <c r="D235" s="220">
        <v>104990</v>
      </c>
      <c r="E235" s="220">
        <v>132684</v>
      </c>
      <c r="F235" s="220">
        <v>158108</v>
      </c>
      <c r="G235" s="220">
        <v>181282</v>
      </c>
      <c r="H235" s="220">
        <f>'KOTIS-from World'!G246</f>
        <v>326471</v>
      </c>
      <c r="I235" s="182">
        <f>'KOTIS-from World'!H246</f>
        <v>112622</v>
      </c>
      <c r="J235" s="298">
        <f>'KOTIS-from World'!I246</f>
        <v>92216</v>
      </c>
      <c r="K235" s="308">
        <f t="shared" si="72"/>
        <v>-0.18119017598692974</v>
      </c>
      <c r="L235" s="220">
        <v>34853</v>
      </c>
      <c r="M235" s="220">
        <f>'KOTIS-from the U.S.'!C247</f>
        <v>70911</v>
      </c>
      <c r="N235" s="220">
        <f>'KOTIS-from the U.S.'!D247</f>
        <v>81124</v>
      </c>
      <c r="O235" s="220">
        <f>'KOTIS-from the U.S.'!E247</f>
        <v>91230</v>
      </c>
      <c r="P235" s="220">
        <f>'KOTIS-from the U.S.'!F247</f>
        <v>92558</v>
      </c>
      <c r="Q235" s="220">
        <f>'KOTIS-from the U.S.'!G247</f>
        <v>104766</v>
      </c>
      <c r="R235" s="182">
        <f>'KOTIS-from the U.S.'!H247</f>
        <v>37011</v>
      </c>
      <c r="S235" s="182">
        <f>'KOTIS-from the U.S.'!I247</f>
        <v>40514</v>
      </c>
      <c r="T235" s="221">
        <f t="shared" si="71"/>
        <v>9.4647537218664715E-2</v>
      </c>
    </row>
    <row r="236" spans="1:20" s="29" customFormat="1" ht="15" customHeight="1">
      <c r="A236" s="371" t="s">
        <v>457</v>
      </c>
      <c r="B236" s="255" t="s">
        <v>543</v>
      </c>
      <c r="C236" s="220">
        <v>2547</v>
      </c>
      <c r="D236" s="220">
        <v>2499</v>
      </c>
      <c r="E236" s="220">
        <v>3796</v>
      </c>
      <c r="F236" s="220">
        <v>5453</v>
      </c>
      <c r="G236" s="220">
        <v>8404</v>
      </c>
      <c r="H236" s="220">
        <f>'KOTIS-from World'!G247</f>
        <v>25661</v>
      </c>
      <c r="I236" s="182">
        <f>'KOTIS-from World'!H247</f>
        <v>8427</v>
      </c>
      <c r="J236" s="298">
        <f>'KOTIS-from World'!I247</f>
        <v>7768</v>
      </c>
      <c r="K236" s="308">
        <f t="shared" si="72"/>
        <v>-7.8201020529251222E-2</v>
      </c>
      <c r="L236" s="220">
        <v>257</v>
      </c>
      <c r="M236" s="220">
        <f>'KOTIS-from the U.S.'!C248</f>
        <v>1385</v>
      </c>
      <c r="N236" s="220">
        <f>'KOTIS-from the U.S.'!D248</f>
        <v>3276</v>
      </c>
      <c r="O236" s="220">
        <f>'KOTIS-from the U.S.'!E248</f>
        <v>5228</v>
      </c>
      <c r="P236" s="220">
        <f>'KOTIS-from the U.S.'!F248</f>
        <v>6764</v>
      </c>
      <c r="Q236" s="220">
        <f>'KOTIS-from the U.S.'!G248</f>
        <v>7043</v>
      </c>
      <c r="R236" s="182">
        <f>'KOTIS-from the U.S.'!H248</f>
        <v>2421</v>
      </c>
      <c r="S236" s="182">
        <f>'KOTIS-from the U.S.'!I248</f>
        <v>3127</v>
      </c>
      <c r="T236" s="221">
        <f t="shared" si="71"/>
        <v>0.29161503510945891</v>
      </c>
    </row>
    <row r="237" spans="1:20" s="29" customFormat="1" ht="15" customHeight="1">
      <c r="A237" s="371" t="s">
        <v>458</v>
      </c>
      <c r="B237" s="255" t="s">
        <v>459</v>
      </c>
      <c r="C237" s="220">
        <v>81</v>
      </c>
      <c r="D237" s="220">
        <v>40</v>
      </c>
      <c r="E237" s="220">
        <v>43</v>
      </c>
      <c r="F237" s="220">
        <v>7</v>
      </c>
      <c r="G237" s="220">
        <v>31</v>
      </c>
      <c r="H237" s="220">
        <f>'KOTIS-from World'!G248</f>
        <v>700</v>
      </c>
      <c r="I237" s="182">
        <f>'KOTIS-from World'!H248</f>
        <v>242</v>
      </c>
      <c r="J237" s="298">
        <f>'KOTIS-from World'!I248</f>
        <v>117</v>
      </c>
      <c r="K237" s="308">
        <f t="shared" si="72"/>
        <v>-0.51652892561983466</v>
      </c>
      <c r="L237" s="220">
        <v>0</v>
      </c>
      <c r="M237" s="220">
        <f>'KOTIS-from the U.S.'!C249</f>
        <v>0</v>
      </c>
      <c r="N237" s="220">
        <f>'KOTIS-from the U.S.'!D249</f>
        <v>0</v>
      </c>
      <c r="O237" s="220">
        <f>'KOTIS-from the U.S.'!E249</f>
        <v>0</v>
      </c>
      <c r="P237" s="220">
        <f>'KOTIS-from the U.S.'!F249</f>
        <v>1</v>
      </c>
      <c r="Q237" s="220">
        <f>'KOTIS-from the U.S.'!G249</f>
        <v>0</v>
      </c>
      <c r="R237" s="182">
        <f>'KOTIS-from the U.S.'!H249</f>
        <v>0</v>
      </c>
      <c r="S237" s="182">
        <f>'KOTIS-from the U.S.'!I249</f>
        <v>1</v>
      </c>
      <c r="T237" s="221" t="str">
        <f t="shared" si="71"/>
        <v xml:space="preserve">n/a </v>
      </c>
    </row>
    <row r="238" spans="1:20" s="29" customFormat="1" ht="15" customHeight="1">
      <c r="A238" s="371" t="s">
        <v>38</v>
      </c>
      <c r="B238" s="255" t="s">
        <v>39</v>
      </c>
      <c r="C238" s="220">
        <f>'BY-HS CODE'!C141</f>
        <v>10466</v>
      </c>
      <c r="D238" s="220">
        <f>'BY-HS CODE'!D141</f>
        <v>16004</v>
      </c>
      <c r="E238" s="220">
        <f>'BY-HS CODE'!E141</f>
        <v>20851</v>
      </c>
      <c r="F238" s="220">
        <f>'BY-HS CODE'!F141</f>
        <v>20039</v>
      </c>
      <c r="G238" s="220">
        <f>'BY-HS CODE'!G141</f>
        <v>21220</v>
      </c>
      <c r="H238" s="220">
        <f>'BY-HS CODE'!H141</f>
        <v>24897</v>
      </c>
      <c r="I238" s="182">
        <f>'BY-HS CODE'!I141</f>
        <v>7822</v>
      </c>
      <c r="J238" s="298">
        <f>'BY-HS CODE'!J141</f>
        <v>9574</v>
      </c>
      <c r="K238" s="308">
        <f t="shared" si="72"/>
        <v>0.22398363589874712</v>
      </c>
      <c r="L238" s="220">
        <f>'BY-HS CODE'!L141</f>
        <v>1550</v>
      </c>
      <c r="M238" s="220">
        <f>'BY-HS CODE'!M141</f>
        <v>1173</v>
      </c>
      <c r="N238" s="220">
        <f>'BY-HS CODE'!N141</f>
        <v>1492</v>
      </c>
      <c r="O238" s="220">
        <f>'BY-HS CODE'!O141</f>
        <v>1362</v>
      </c>
      <c r="P238" s="220">
        <f>'BY-HS CODE'!P141</f>
        <v>1067</v>
      </c>
      <c r="Q238" s="220">
        <f>'BY-HS CODE'!Q141</f>
        <v>1550</v>
      </c>
      <c r="R238" s="182">
        <f>'BY-HS CODE'!R141</f>
        <v>501</v>
      </c>
      <c r="S238" s="182">
        <f>'BY-HS CODE'!S141</f>
        <v>720</v>
      </c>
      <c r="T238" s="221">
        <f t="shared" si="71"/>
        <v>0.43712574850299402</v>
      </c>
    </row>
    <row r="239" spans="1:20" s="29" customFormat="1" ht="15" customHeight="1">
      <c r="A239" s="371" t="s">
        <v>40</v>
      </c>
      <c r="B239" s="255" t="s">
        <v>41</v>
      </c>
      <c r="C239" s="220">
        <f>'BY-HS CODE'!C142</f>
        <v>724</v>
      </c>
      <c r="D239" s="220">
        <f>'BY-HS CODE'!D142</f>
        <v>292</v>
      </c>
      <c r="E239" s="220">
        <f>'BY-HS CODE'!E142</f>
        <v>284</v>
      </c>
      <c r="F239" s="220">
        <f>'BY-HS CODE'!F142</f>
        <v>301</v>
      </c>
      <c r="G239" s="220">
        <f>'BY-HS CODE'!G142</f>
        <v>244</v>
      </c>
      <c r="H239" s="220">
        <f>'BY-HS CODE'!H142</f>
        <v>193</v>
      </c>
      <c r="I239" s="182">
        <f>'BY-HS CODE'!I142</f>
        <v>48</v>
      </c>
      <c r="J239" s="298">
        <f>'BY-HS CODE'!J142</f>
        <v>1</v>
      </c>
      <c r="K239" s="308">
        <f t="shared" si="72"/>
        <v>-0.97916666666666663</v>
      </c>
      <c r="L239" s="220">
        <f>'BY-HS CODE'!L142</f>
        <v>1</v>
      </c>
      <c r="M239" s="220">
        <f>'BY-HS CODE'!M142</f>
        <v>4</v>
      </c>
      <c r="N239" s="220">
        <f>'BY-HS CODE'!N142</f>
        <v>2</v>
      </c>
      <c r="O239" s="220">
        <f>'BY-HS CODE'!O142</f>
        <v>1</v>
      </c>
      <c r="P239" s="220">
        <f>'BY-HS CODE'!P142</f>
        <v>1</v>
      </c>
      <c r="Q239" s="220">
        <f>'BY-HS CODE'!Q142</f>
        <v>0</v>
      </c>
      <c r="R239" s="182">
        <f>'BY-HS CODE'!R142</f>
        <v>0</v>
      </c>
      <c r="S239" s="182">
        <f>'BY-HS CODE'!S142</f>
        <v>0</v>
      </c>
      <c r="T239" s="221" t="str">
        <f t="shared" si="71"/>
        <v xml:space="preserve">n/a </v>
      </c>
    </row>
    <row r="240" spans="1:20" s="29" customFormat="1" ht="15" customHeight="1">
      <c r="A240" s="371" t="s">
        <v>42</v>
      </c>
      <c r="B240" s="255" t="s">
        <v>43</v>
      </c>
      <c r="C240" s="220">
        <f>'BY-HS CODE'!C143</f>
        <v>58780</v>
      </c>
      <c r="D240" s="220">
        <f>'BY-HS CODE'!D143</f>
        <v>49204</v>
      </c>
      <c r="E240" s="220">
        <f>'BY-HS CODE'!E143</f>
        <v>34106</v>
      </c>
      <c r="F240" s="220">
        <f>'BY-HS CODE'!F143</f>
        <v>33964</v>
      </c>
      <c r="G240" s="220">
        <f>'BY-HS CODE'!G143</f>
        <v>40508</v>
      </c>
      <c r="H240" s="220">
        <f>'BY-HS CODE'!H143</f>
        <v>48446</v>
      </c>
      <c r="I240" s="182">
        <f>'BY-HS CODE'!I143</f>
        <v>12180</v>
      </c>
      <c r="J240" s="298">
        <f>'BY-HS CODE'!J143</f>
        <v>20493</v>
      </c>
      <c r="K240" s="308">
        <f t="shared" si="72"/>
        <v>0.68251231527093592</v>
      </c>
      <c r="L240" s="220">
        <f>'BY-HS CODE'!L143</f>
        <v>895</v>
      </c>
      <c r="M240" s="220">
        <f>'BY-HS CODE'!M143</f>
        <v>525</v>
      </c>
      <c r="N240" s="220">
        <f>'BY-HS CODE'!N143</f>
        <v>490</v>
      </c>
      <c r="O240" s="220">
        <f>'BY-HS CODE'!O143</f>
        <v>400</v>
      </c>
      <c r="P240" s="220">
        <f>'BY-HS CODE'!P143</f>
        <v>623</v>
      </c>
      <c r="Q240" s="220">
        <f>'BY-HS CODE'!Q143</f>
        <v>1041</v>
      </c>
      <c r="R240" s="182">
        <f>'BY-HS CODE'!R143</f>
        <v>364</v>
      </c>
      <c r="S240" s="182">
        <f>'BY-HS CODE'!S143</f>
        <v>425</v>
      </c>
      <c r="T240" s="221">
        <f t="shared" si="71"/>
        <v>0.16758241758241757</v>
      </c>
    </row>
    <row r="241" spans="1:20" s="29" customFormat="1" ht="15" customHeight="1">
      <c r="A241" s="371" t="s">
        <v>44</v>
      </c>
      <c r="B241" s="255" t="s">
        <v>45</v>
      </c>
      <c r="C241" s="220">
        <f>'BY-HS CODE'!C144</f>
        <v>3565</v>
      </c>
      <c r="D241" s="220">
        <f>'BY-HS CODE'!D144</f>
        <v>3957</v>
      </c>
      <c r="E241" s="220">
        <f>'BY-HS CODE'!E144</f>
        <v>3031</v>
      </c>
      <c r="F241" s="220">
        <f>'BY-HS CODE'!F144</f>
        <v>5993</v>
      </c>
      <c r="G241" s="220">
        <f>'BY-HS CODE'!G144</f>
        <v>3788</v>
      </c>
      <c r="H241" s="220">
        <f>'BY-HS CODE'!H144</f>
        <v>3758</v>
      </c>
      <c r="I241" s="182">
        <f>'BY-HS CODE'!I144</f>
        <v>953</v>
      </c>
      <c r="J241" s="298">
        <f>'BY-HS CODE'!J144</f>
        <v>1334</v>
      </c>
      <c r="K241" s="308">
        <f t="shared" si="72"/>
        <v>0.39979013641133265</v>
      </c>
      <c r="L241" s="220">
        <f>'BY-HS CODE'!L144</f>
        <v>61</v>
      </c>
      <c r="M241" s="220">
        <f>'BY-HS CODE'!M144</f>
        <v>30</v>
      </c>
      <c r="N241" s="220">
        <f>'BY-HS CODE'!N144</f>
        <v>11</v>
      </c>
      <c r="O241" s="220">
        <f>'BY-HS CODE'!O144</f>
        <v>6</v>
      </c>
      <c r="P241" s="220">
        <f>'BY-HS CODE'!P144</f>
        <v>4</v>
      </c>
      <c r="Q241" s="220">
        <f>'BY-HS CODE'!Q144</f>
        <v>4</v>
      </c>
      <c r="R241" s="182">
        <f>'BY-HS CODE'!R144</f>
        <v>1</v>
      </c>
      <c r="S241" s="182">
        <f>'BY-HS CODE'!S144</f>
        <v>6</v>
      </c>
      <c r="T241" s="221">
        <f t="shared" si="71"/>
        <v>5</v>
      </c>
    </row>
    <row r="242" spans="1:20" s="29" customFormat="1" ht="15" customHeight="1">
      <c r="A242" s="371" t="s">
        <v>46</v>
      </c>
      <c r="B242" s="255" t="s">
        <v>534</v>
      </c>
      <c r="C242" s="220">
        <f>'BY-HS CODE'!C145</f>
        <v>6093</v>
      </c>
      <c r="D242" s="220">
        <f>'BY-HS CODE'!D145</f>
        <v>5191</v>
      </c>
      <c r="E242" s="220">
        <f>'BY-HS CODE'!E145</f>
        <v>6478</v>
      </c>
      <c r="F242" s="220">
        <f>'BY-HS CODE'!F145</f>
        <v>8517</v>
      </c>
      <c r="G242" s="220">
        <f>'BY-HS CODE'!G145</f>
        <v>8490</v>
      </c>
      <c r="H242" s="220">
        <f>'BY-HS CODE'!H145</f>
        <v>8282</v>
      </c>
      <c r="I242" s="182">
        <f>'BY-HS CODE'!I145</f>
        <v>2834</v>
      </c>
      <c r="J242" s="298">
        <f>'BY-HS CODE'!J145</f>
        <v>3155</v>
      </c>
      <c r="K242" s="308">
        <f t="shared" si="72"/>
        <v>0.11326746647847566</v>
      </c>
      <c r="L242" s="220">
        <f>'BY-HS CODE'!L145</f>
        <v>97</v>
      </c>
      <c r="M242" s="220">
        <f>'BY-HS CODE'!M145</f>
        <v>108</v>
      </c>
      <c r="N242" s="220">
        <f>'BY-HS CODE'!N145</f>
        <v>158</v>
      </c>
      <c r="O242" s="220">
        <f>'BY-HS CODE'!O145</f>
        <v>347</v>
      </c>
      <c r="P242" s="220">
        <f>'BY-HS CODE'!P145</f>
        <v>265</v>
      </c>
      <c r="Q242" s="220">
        <f>'BY-HS CODE'!Q145</f>
        <v>344</v>
      </c>
      <c r="R242" s="182">
        <f>'BY-HS CODE'!R145</f>
        <v>124</v>
      </c>
      <c r="S242" s="182">
        <f>'BY-HS CODE'!S145</f>
        <v>133</v>
      </c>
      <c r="T242" s="221">
        <f t="shared" si="71"/>
        <v>7.2580645161290328E-2</v>
      </c>
    </row>
    <row r="243" spans="1:20" s="29" customFormat="1" ht="15" customHeight="1">
      <c r="A243" s="371" t="s">
        <v>47</v>
      </c>
      <c r="B243" s="255" t="s">
        <v>48</v>
      </c>
      <c r="C243" s="220">
        <f>'BY-HS CODE'!C146</f>
        <v>710</v>
      </c>
      <c r="D243" s="220">
        <f>'BY-HS CODE'!D146</f>
        <v>764</v>
      </c>
      <c r="E243" s="220">
        <f>'BY-HS CODE'!E146</f>
        <v>896</v>
      </c>
      <c r="F243" s="220">
        <f>'BY-HS CODE'!F146</f>
        <v>1063</v>
      </c>
      <c r="G243" s="220">
        <f>'BY-HS CODE'!G146</f>
        <v>925</v>
      </c>
      <c r="H243" s="220">
        <f>'BY-HS CODE'!H146</f>
        <v>1068</v>
      </c>
      <c r="I243" s="182">
        <f>'BY-HS CODE'!I146</f>
        <v>341</v>
      </c>
      <c r="J243" s="298">
        <f>'BY-HS CODE'!J146</f>
        <v>502</v>
      </c>
      <c r="K243" s="308">
        <f t="shared" si="72"/>
        <v>0.47214076246334313</v>
      </c>
      <c r="L243" s="220">
        <f>'BY-HS CODE'!L146</f>
        <v>5</v>
      </c>
      <c r="M243" s="220">
        <f>'BY-HS CODE'!M146</f>
        <v>4</v>
      </c>
      <c r="N243" s="220">
        <f>'BY-HS CODE'!N146</f>
        <v>6</v>
      </c>
      <c r="O243" s="220">
        <f>'BY-HS CODE'!O146</f>
        <v>7</v>
      </c>
      <c r="P243" s="220">
        <f>'BY-HS CODE'!P146</f>
        <v>11</v>
      </c>
      <c r="Q243" s="220">
        <f>'BY-HS CODE'!Q146</f>
        <v>11</v>
      </c>
      <c r="R243" s="182">
        <f>'BY-HS CODE'!R146</f>
        <v>3</v>
      </c>
      <c r="S243" s="182">
        <f>'BY-HS CODE'!S146</f>
        <v>3</v>
      </c>
      <c r="T243" s="221">
        <f t="shared" si="71"/>
        <v>0</v>
      </c>
    </row>
    <row r="244" spans="1:20" s="29" customFormat="1" ht="15" customHeight="1">
      <c r="A244" s="371" t="s">
        <v>49</v>
      </c>
      <c r="B244" s="255" t="s">
        <v>50</v>
      </c>
      <c r="C244" s="220">
        <f>'BY-HS CODE'!C147</f>
        <v>2108</v>
      </c>
      <c r="D244" s="220">
        <f>'BY-HS CODE'!D147</f>
        <v>2474</v>
      </c>
      <c r="E244" s="220">
        <f>'BY-HS CODE'!E147</f>
        <v>2417</v>
      </c>
      <c r="F244" s="220">
        <f>'BY-HS CODE'!F147</f>
        <v>2310</v>
      </c>
      <c r="G244" s="220">
        <f>'BY-HS CODE'!G147</f>
        <v>2549</v>
      </c>
      <c r="H244" s="220">
        <f>'BY-HS CODE'!H147</f>
        <v>3346</v>
      </c>
      <c r="I244" s="182">
        <f>'BY-HS CODE'!I147</f>
        <v>924</v>
      </c>
      <c r="J244" s="298">
        <f>'BY-HS CODE'!J147</f>
        <v>1174</v>
      </c>
      <c r="K244" s="308">
        <f t="shared" si="72"/>
        <v>0.27056277056277056</v>
      </c>
      <c r="L244" s="220">
        <f>'BY-HS CODE'!L147</f>
        <v>11</v>
      </c>
      <c r="M244" s="220">
        <f>'BY-HS CODE'!M147</f>
        <v>7</v>
      </c>
      <c r="N244" s="220">
        <f>'BY-HS CODE'!N147</f>
        <v>12</v>
      </c>
      <c r="O244" s="220">
        <f>'BY-HS CODE'!O147</f>
        <v>17</v>
      </c>
      <c r="P244" s="220">
        <f>'BY-HS CODE'!P147</f>
        <v>42</v>
      </c>
      <c r="Q244" s="220">
        <f>'BY-HS CODE'!Q147</f>
        <v>58</v>
      </c>
      <c r="R244" s="182">
        <f>'BY-HS CODE'!R147</f>
        <v>20</v>
      </c>
      <c r="S244" s="182">
        <f>'BY-HS CODE'!S147</f>
        <v>15</v>
      </c>
      <c r="T244" s="221">
        <f t="shared" si="71"/>
        <v>-0.25</v>
      </c>
    </row>
    <row r="245" spans="1:20" s="29" customFormat="1" ht="15" customHeight="1">
      <c r="A245" s="371" t="s">
        <v>51</v>
      </c>
      <c r="B245" s="255" t="s">
        <v>460</v>
      </c>
      <c r="C245" s="220">
        <f>'BY-HS CODE'!C148</f>
        <v>2379</v>
      </c>
      <c r="D245" s="220">
        <f>'BY-HS CODE'!D148</f>
        <v>2870</v>
      </c>
      <c r="E245" s="220">
        <f>'BY-HS CODE'!E148</f>
        <v>2451</v>
      </c>
      <c r="F245" s="220">
        <f>'BY-HS CODE'!F148</f>
        <v>3147</v>
      </c>
      <c r="G245" s="220">
        <f>'BY-HS CODE'!G148</f>
        <v>3313</v>
      </c>
      <c r="H245" s="220">
        <f>'BY-HS CODE'!H148</f>
        <v>4350</v>
      </c>
      <c r="I245" s="182">
        <f>'BY-HS CODE'!I148</f>
        <v>1397</v>
      </c>
      <c r="J245" s="298">
        <f>'BY-HS CODE'!J148</f>
        <v>1287</v>
      </c>
      <c r="K245" s="308">
        <f t="shared" si="72"/>
        <v>-7.874015748031496E-2</v>
      </c>
      <c r="L245" s="220">
        <f>'BY-HS CODE'!L148</f>
        <v>44</v>
      </c>
      <c r="M245" s="220">
        <f>'BY-HS CODE'!M148</f>
        <v>41</v>
      </c>
      <c r="N245" s="220">
        <f>'BY-HS CODE'!N148</f>
        <v>48</v>
      </c>
      <c r="O245" s="220">
        <f>'BY-HS CODE'!O148</f>
        <v>42</v>
      </c>
      <c r="P245" s="220">
        <f>'BY-HS CODE'!P148</f>
        <v>84</v>
      </c>
      <c r="Q245" s="220">
        <f>'BY-HS CODE'!Q148</f>
        <v>121</v>
      </c>
      <c r="R245" s="182">
        <f>'BY-HS CODE'!R148</f>
        <v>46</v>
      </c>
      <c r="S245" s="182">
        <f>'BY-HS CODE'!S148</f>
        <v>37</v>
      </c>
      <c r="T245" s="221">
        <f t="shared" si="71"/>
        <v>-0.19565217391304349</v>
      </c>
    </row>
    <row r="246" spans="1:20" s="29" customFormat="1" ht="15" customHeight="1">
      <c r="A246" s="371" t="s">
        <v>53</v>
      </c>
      <c r="B246" s="255" t="s">
        <v>461</v>
      </c>
      <c r="C246" s="220">
        <f>'BY-HS CODE'!C149</f>
        <v>14977</v>
      </c>
      <c r="D246" s="220">
        <f>'BY-HS CODE'!D149</f>
        <v>9154</v>
      </c>
      <c r="E246" s="220">
        <f>'BY-HS CODE'!E149</f>
        <v>12220</v>
      </c>
      <c r="F246" s="220">
        <f>'BY-HS CODE'!F149</f>
        <v>17031</v>
      </c>
      <c r="G246" s="220">
        <f>'BY-HS CODE'!G149</f>
        <v>17187</v>
      </c>
      <c r="H246" s="220">
        <f>'BY-HS CODE'!H149</f>
        <v>16225</v>
      </c>
      <c r="I246" s="182">
        <f>'BY-HS CODE'!I149</f>
        <v>7685</v>
      </c>
      <c r="J246" s="298">
        <f>'BY-HS CODE'!J149</f>
        <v>4437</v>
      </c>
      <c r="K246" s="308">
        <f t="shared" si="72"/>
        <v>-0.42264150943396228</v>
      </c>
      <c r="L246" s="220">
        <f>'BY-HS CODE'!L149</f>
        <v>584</v>
      </c>
      <c r="M246" s="220">
        <f>'BY-HS CODE'!M149</f>
        <v>478</v>
      </c>
      <c r="N246" s="220">
        <f>'BY-HS CODE'!N149</f>
        <v>526</v>
      </c>
      <c r="O246" s="220">
        <f>'BY-HS CODE'!O149</f>
        <v>536</v>
      </c>
      <c r="P246" s="220">
        <f>'BY-HS CODE'!P149</f>
        <v>700</v>
      </c>
      <c r="Q246" s="220">
        <f>'BY-HS CODE'!Q149</f>
        <v>981</v>
      </c>
      <c r="R246" s="182">
        <f>'BY-HS CODE'!R149</f>
        <v>388</v>
      </c>
      <c r="S246" s="182">
        <f>'BY-HS CODE'!S149</f>
        <v>282</v>
      </c>
      <c r="T246" s="221">
        <f t="shared" si="71"/>
        <v>-0.27319587628865977</v>
      </c>
    </row>
    <row r="247" spans="1:20" s="29" customFormat="1" ht="15" customHeight="1">
      <c r="A247" s="371" t="s">
        <v>188</v>
      </c>
      <c r="B247" s="255" t="s">
        <v>189</v>
      </c>
      <c r="C247" s="220">
        <f>'BY-HS CODE'!C252</f>
        <v>36082</v>
      </c>
      <c r="D247" s="220">
        <f>'BY-HS CODE'!D252</f>
        <v>38005</v>
      </c>
      <c r="E247" s="220">
        <f>'BY-HS CODE'!E252</f>
        <v>36944</v>
      </c>
      <c r="F247" s="220">
        <f>'BY-HS CODE'!F252</f>
        <v>39766</v>
      </c>
      <c r="G247" s="220">
        <f>'BY-HS CODE'!G252</f>
        <v>39346</v>
      </c>
      <c r="H247" s="220">
        <f>'BY-HS CODE'!H252</f>
        <v>45194</v>
      </c>
      <c r="I247" s="182">
        <f>'BY-HS CODE'!I252</f>
        <v>13475</v>
      </c>
      <c r="J247" s="298">
        <f>'BY-HS CODE'!J252</f>
        <v>13444</v>
      </c>
      <c r="K247" s="308">
        <f t="shared" si="72"/>
        <v>-2.3005565862708722E-3</v>
      </c>
      <c r="L247" s="220">
        <f>'BY-HS CODE'!L252</f>
        <v>33455</v>
      </c>
      <c r="M247" s="220">
        <f>'BY-HS CODE'!M252</f>
        <v>34957</v>
      </c>
      <c r="N247" s="220">
        <f>'BY-HS CODE'!N252</f>
        <v>34293</v>
      </c>
      <c r="O247" s="220">
        <f>'BY-HS CODE'!O252</f>
        <v>37159</v>
      </c>
      <c r="P247" s="220">
        <f>'BY-HS CODE'!P252</f>
        <v>36243</v>
      </c>
      <c r="Q247" s="220">
        <f>'BY-HS CODE'!Q252</f>
        <v>41472</v>
      </c>
      <c r="R247" s="182">
        <f>'BY-HS CODE'!R252</f>
        <v>12377</v>
      </c>
      <c r="S247" s="182">
        <f>'BY-HS CODE'!S252</f>
        <v>12137</v>
      </c>
      <c r="T247" s="221">
        <f t="shared" si="71"/>
        <v>-1.9390805526379576E-2</v>
      </c>
    </row>
    <row r="248" spans="1:20" s="29" customFormat="1" ht="15" customHeight="1">
      <c r="A248" s="371" t="s">
        <v>190</v>
      </c>
      <c r="B248" s="255" t="s">
        <v>462</v>
      </c>
      <c r="C248" s="220">
        <f>'BY-HS CODE'!C253</f>
        <v>134004</v>
      </c>
      <c r="D248" s="220">
        <f>'BY-HS CODE'!D253</f>
        <v>156755</v>
      </c>
      <c r="E248" s="220">
        <f>'BY-HS CODE'!E253</f>
        <v>193640</v>
      </c>
      <c r="F248" s="220">
        <f>'BY-HS CODE'!F253</f>
        <v>229093</v>
      </c>
      <c r="G248" s="220">
        <f>'BY-HS CODE'!G253</f>
        <v>206467</v>
      </c>
      <c r="H248" s="220">
        <f>'BY-HS CODE'!H253</f>
        <v>198726</v>
      </c>
      <c r="I248" s="182">
        <f>'BY-HS CODE'!I253</f>
        <v>65131</v>
      </c>
      <c r="J248" s="298">
        <f>'BY-HS CODE'!J253</f>
        <v>73160</v>
      </c>
      <c r="K248" s="308">
        <f t="shared" si="72"/>
        <v>0.12327463112803427</v>
      </c>
      <c r="L248" s="220">
        <f>'BY-HS CODE'!L253</f>
        <v>17958</v>
      </c>
      <c r="M248" s="220">
        <f>'BY-HS CODE'!M253</f>
        <v>21082</v>
      </c>
      <c r="N248" s="220">
        <f>'BY-HS CODE'!N253</f>
        <v>28118</v>
      </c>
      <c r="O248" s="220">
        <f>'BY-HS CODE'!O253</f>
        <v>35759</v>
      </c>
      <c r="P248" s="220">
        <f>'BY-HS CODE'!P253</f>
        <v>34574</v>
      </c>
      <c r="Q248" s="220">
        <f>'BY-HS CODE'!Q253</f>
        <v>30984</v>
      </c>
      <c r="R248" s="182">
        <f>'BY-HS CODE'!R253</f>
        <v>11060</v>
      </c>
      <c r="S248" s="182">
        <f>'BY-HS CODE'!S253</f>
        <v>8764</v>
      </c>
      <c r="T248" s="221">
        <f t="shared" si="71"/>
        <v>-0.20759493670886076</v>
      </c>
    </row>
    <row r="249" spans="1:20" s="29" customFormat="1" ht="15" customHeight="1">
      <c r="A249" s="371" t="s">
        <v>192</v>
      </c>
      <c r="B249" s="255" t="s">
        <v>463</v>
      </c>
      <c r="C249" s="220">
        <f>'BY-HS CODE'!C254</f>
        <v>16537</v>
      </c>
      <c r="D249" s="220">
        <f>'BY-HS CODE'!D254</f>
        <v>18817</v>
      </c>
      <c r="E249" s="220">
        <f>'BY-HS CODE'!E254</f>
        <v>22201</v>
      </c>
      <c r="F249" s="220">
        <f>'BY-HS CODE'!F254</f>
        <v>21571</v>
      </c>
      <c r="G249" s="220">
        <f>'BY-HS CODE'!G254</f>
        <v>23879</v>
      </c>
      <c r="H249" s="220">
        <f>'BY-HS CODE'!H254</f>
        <v>28667</v>
      </c>
      <c r="I249" s="182">
        <f>'BY-HS CODE'!I254</f>
        <v>8612</v>
      </c>
      <c r="J249" s="298">
        <f>'BY-HS CODE'!J254</f>
        <v>7205</v>
      </c>
      <c r="K249" s="308">
        <f t="shared" si="72"/>
        <v>-0.16337668369716674</v>
      </c>
      <c r="L249" s="220">
        <f>'BY-HS CODE'!L254</f>
        <v>87</v>
      </c>
      <c r="M249" s="220">
        <f>'BY-HS CODE'!M254</f>
        <v>206</v>
      </c>
      <c r="N249" s="220">
        <f>'BY-HS CODE'!N254</f>
        <v>305</v>
      </c>
      <c r="O249" s="220">
        <f>'BY-HS CODE'!O254</f>
        <v>386</v>
      </c>
      <c r="P249" s="220">
        <f>'BY-HS CODE'!P254</f>
        <v>1222</v>
      </c>
      <c r="Q249" s="220">
        <f>'BY-HS CODE'!Q254</f>
        <v>2979</v>
      </c>
      <c r="R249" s="182">
        <f>'BY-HS CODE'!R254</f>
        <v>1425</v>
      </c>
      <c r="S249" s="182">
        <f>'BY-HS CODE'!S254</f>
        <v>369</v>
      </c>
      <c r="T249" s="221">
        <f t="shared" si="71"/>
        <v>-0.74105263157894741</v>
      </c>
    </row>
    <row r="250" spans="1:20" s="29" customFormat="1" ht="15" customHeight="1">
      <c r="A250" s="371" t="s">
        <v>206</v>
      </c>
      <c r="B250" s="255" t="s">
        <v>207</v>
      </c>
      <c r="C250" s="220">
        <f>'BY-HS CODE'!C265</f>
        <v>195530</v>
      </c>
      <c r="D250" s="220">
        <f>'BY-HS CODE'!D265</f>
        <v>218896</v>
      </c>
      <c r="E250" s="220">
        <f>'BY-HS CODE'!E265</f>
        <v>230900</v>
      </c>
      <c r="F250" s="220">
        <f>'BY-HS CODE'!F265</f>
        <v>235435</v>
      </c>
      <c r="G250" s="220">
        <f>'BY-HS CODE'!G265</f>
        <v>222379</v>
      </c>
      <c r="H250" s="220">
        <f>'BY-HS CODE'!H265</f>
        <v>230644</v>
      </c>
      <c r="I250" s="182">
        <f>'BY-HS CODE'!I265</f>
        <v>80659</v>
      </c>
      <c r="J250" s="298">
        <f>'BY-HS CODE'!J265</f>
        <v>80971</v>
      </c>
      <c r="K250" s="308">
        <f t="shared" si="72"/>
        <v>3.8681362278233057E-3</v>
      </c>
      <c r="L250" s="220">
        <f>'BY-HS CODE'!L265</f>
        <v>23823</v>
      </c>
      <c r="M250" s="220">
        <f>'BY-HS CODE'!M265</f>
        <v>21165</v>
      </c>
      <c r="N250" s="220">
        <f>'BY-HS CODE'!N265</f>
        <v>21890</v>
      </c>
      <c r="O250" s="220">
        <f>'BY-HS CODE'!O265</f>
        <v>22142</v>
      </c>
      <c r="P250" s="220">
        <f>'BY-HS CODE'!P265</f>
        <v>19386</v>
      </c>
      <c r="Q250" s="220">
        <f>'BY-HS CODE'!Q265</f>
        <v>15959</v>
      </c>
      <c r="R250" s="182">
        <f>'BY-HS CODE'!R265</f>
        <v>6053</v>
      </c>
      <c r="S250" s="182">
        <f>'BY-HS CODE'!S265</f>
        <v>4583</v>
      </c>
      <c r="T250" s="221">
        <f t="shared" si="71"/>
        <v>-0.2428547827523542</v>
      </c>
    </row>
    <row r="251" spans="1:20" s="29" customFormat="1" ht="15" customHeight="1">
      <c r="A251" s="371" t="s">
        <v>220</v>
      </c>
      <c r="B251" s="255" t="s">
        <v>464</v>
      </c>
      <c r="C251" s="220">
        <f>'BY-HS CODE'!C276</f>
        <v>338395</v>
      </c>
      <c r="D251" s="220">
        <f>'BY-HS CODE'!D276</f>
        <v>324088</v>
      </c>
      <c r="E251" s="220">
        <f>'BY-HS CODE'!E276</f>
        <v>329220</v>
      </c>
      <c r="F251" s="220">
        <f>'BY-HS CODE'!F276</f>
        <v>327777</v>
      </c>
      <c r="G251" s="220">
        <f>'BY-HS CODE'!G276</f>
        <v>326727</v>
      </c>
      <c r="H251" s="220">
        <f>'BY-HS CODE'!H276</f>
        <v>356633</v>
      </c>
      <c r="I251" s="182">
        <f>'BY-HS CODE'!I276</f>
        <v>115502</v>
      </c>
      <c r="J251" s="298">
        <f>'BY-HS CODE'!J276</f>
        <v>118599</v>
      </c>
      <c r="K251" s="308">
        <f t="shared" si="72"/>
        <v>2.6813388512753025E-2</v>
      </c>
      <c r="L251" s="220">
        <f>'BY-HS CODE'!L276</f>
        <v>79407</v>
      </c>
      <c r="M251" s="220">
        <f>'BY-HS CODE'!M276</f>
        <v>81265</v>
      </c>
      <c r="N251" s="220">
        <f>'BY-HS CODE'!N276</f>
        <v>92225</v>
      </c>
      <c r="O251" s="220">
        <f>'BY-HS CODE'!O276</f>
        <v>90639</v>
      </c>
      <c r="P251" s="220">
        <f>'BY-HS CODE'!P276</f>
        <v>80896</v>
      </c>
      <c r="Q251" s="220">
        <f>'BY-HS CODE'!Q276</f>
        <v>95600</v>
      </c>
      <c r="R251" s="182">
        <f>'BY-HS CODE'!R276</f>
        <v>28564</v>
      </c>
      <c r="S251" s="182">
        <f>'BY-HS CODE'!S276</f>
        <v>31514</v>
      </c>
      <c r="T251" s="221">
        <f t="shared" si="71"/>
        <v>0.10327685198151519</v>
      </c>
    </row>
    <row r="252" spans="1:20" s="29" customFormat="1" ht="15" customHeight="1">
      <c r="A252" s="371" t="s">
        <v>226</v>
      </c>
      <c r="B252" s="255" t="s">
        <v>227</v>
      </c>
      <c r="C252" s="220">
        <f>'BY-HS CODE'!C283</f>
        <v>143007</v>
      </c>
      <c r="D252" s="220">
        <f>'BY-HS CODE'!D283</f>
        <v>154157</v>
      </c>
      <c r="E252" s="220">
        <f>'BY-HS CODE'!E283</f>
        <v>168368</v>
      </c>
      <c r="F252" s="220">
        <f>'BY-HS CODE'!F283</f>
        <v>170775</v>
      </c>
      <c r="G252" s="220">
        <f>'BY-HS CODE'!G283</f>
        <v>172431</v>
      </c>
      <c r="H252" s="220">
        <f>'BY-HS CODE'!H283</f>
        <v>202797</v>
      </c>
      <c r="I252" s="182">
        <f>'BY-HS CODE'!I283</f>
        <v>69835</v>
      </c>
      <c r="J252" s="298">
        <f>'BY-HS CODE'!J283</f>
        <v>75517</v>
      </c>
      <c r="K252" s="308">
        <f t="shared" si="72"/>
        <v>8.1363213288465672E-2</v>
      </c>
      <c r="L252" s="220">
        <f>'BY-HS CODE'!L283</f>
        <v>1078</v>
      </c>
      <c r="M252" s="220">
        <f>'BY-HS CODE'!M283</f>
        <v>1506</v>
      </c>
      <c r="N252" s="220">
        <f>'BY-HS CODE'!N283</f>
        <v>1362</v>
      </c>
      <c r="O252" s="220">
        <f>'BY-HS CODE'!O283</f>
        <v>1252</v>
      </c>
      <c r="P252" s="220">
        <f>'BY-HS CODE'!P283</f>
        <v>1475</v>
      </c>
      <c r="Q252" s="220">
        <f>'BY-HS CODE'!Q283</f>
        <v>1758</v>
      </c>
      <c r="R252" s="182">
        <f>'BY-HS CODE'!R283</f>
        <v>571</v>
      </c>
      <c r="S252" s="182">
        <f>'BY-HS CODE'!S283</f>
        <v>562</v>
      </c>
      <c r="T252" s="221">
        <f t="shared" si="71"/>
        <v>-1.5761821366024518E-2</v>
      </c>
    </row>
    <row r="253" spans="1:20" s="29" customFormat="1" ht="15" customHeight="1">
      <c r="A253" s="371" t="s">
        <v>230</v>
      </c>
      <c r="B253" s="255" t="s">
        <v>465</v>
      </c>
      <c r="C253" s="220">
        <f>'BY-HS CODE'!C285</f>
        <v>27778</v>
      </c>
      <c r="D253" s="220">
        <f>'BY-HS CODE'!D285</f>
        <v>32166</v>
      </c>
      <c r="E253" s="220">
        <f>'BY-HS CODE'!E285</f>
        <v>34560</v>
      </c>
      <c r="F253" s="220">
        <f>'BY-HS CODE'!F285</f>
        <v>38684</v>
      </c>
      <c r="G253" s="220">
        <f>'BY-HS CODE'!G285</f>
        <v>45600</v>
      </c>
      <c r="H253" s="220">
        <f>'BY-HS CODE'!H285</f>
        <v>58796</v>
      </c>
      <c r="I253" s="182">
        <f>'BY-HS CODE'!I285</f>
        <v>19048</v>
      </c>
      <c r="J253" s="298">
        <f>'BY-HS CODE'!J285</f>
        <v>19799</v>
      </c>
      <c r="K253" s="308">
        <f t="shared" si="72"/>
        <v>3.9426711465770682E-2</v>
      </c>
      <c r="L253" s="220">
        <f>'BY-HS CODE'!L285</f>
        <v>11799</v>
      </c>
      <c r="M253" s="220">
        <f>'BY-HS CODE'!M285</f>
        <v>10060</v>
      </c>
      <c r="N253" s="220">
        <f>'BY-HS CODE'!N285</f>
        <v>10921</v>
      </c>
      <c r="O253" s="220">
        <f>'BY-HS CODE'!O285</f>
        <v>10530</v>
      </c>
      <c r="P253" s="220">
        <f>'BY-HS CODE'!P285</f>
        <v>14016</v>
      </c>
      <c r="Q253" s="220">
        <f>'BY-HS CODE'!Q285</f>
        <v>15339</v>
      </c>
      <c r="R253" s="182">
        <f>'BY-HS CODE'!R285</f>
        <v>5421</v>
      </c>
      <c r="S253" s="182">
        <f>'BY-HS CODE'!S285</f>
        <v>5377</v>
      </c>
      <c r="T253" s="221">
        <f t="shared" si="71"/>
        <v>-8.1165836561520009E-3</v>
      </c>
    </row>
    <row r="254" spans="1:20" s="29" customFormat="1" ht="15" customHeight="1">
      <c r="A254" s="371" t="s">
        <v>232</v>
      </c>
      <c r="B254" s="255" t="s">
        <v>466</v>
      </c>
      <c r="C254" s="220">
        <f>'BY-HS CODE'!C286</f>
        <v>318297</v>
      </c>
      <c r="D254" s="220">
        <f>'BY-HS CODE'!D286</f>
        <v>367264</v>
      </c>
      <c r="E254" s="220">
        <f>'BY-HS CODE'!E286</f>
        <v>364365</v>
      </c>
      <c r="F254" s="220">
        <f>'BY-HS CODE'!F286</f>
        <v>339833</v>
      </c>
      <c r="G254" s="220">
        <f>'BY-HS CODE'!G286</f>
        <v>348442</v>
      </c>
      <c r="H254" s="220">
        <f>'BY-HS CODE'!H286</f>
        <v>389830</v>
      </c>
      <c r="I254" s="182">
        <f>'BY-HS CODE'!I286</f>
        <v>126763</v>
      </c>
      <c r="J254" s="298">
        <f>'BY-HS CODE'!J286</f>
        <v>134753</v>
      </c>
      <c r="K254" s="308">
        <f t="shared" si="72"/>
        <v>6.3031010626129078E-2</v>
      </c>
      <c r="L254" s="220">
        <f>'BY-HS CODE'!L286</f>
        <v>59303</v>
      </c>
      <c r="M254" s="220">
        <f>'BY-HS CODE'!M286</f>
        <v>58939</v>
      </c>
      <c r="N254" s="220">
        <f>'BY-HS CODE'!N286</f>
        <v>55558</v>
      </c>
      <c r="O254" s="220">
        <f>'BY-HS CODE'!O286</f>
        <v>53623</v>
      </c>
      <c r="P254" s="220">
        <f>'BY-HS CODE'!P286</f>
        <v>56766</v>
      </c>
      <c r="Q254" s="220">
        <f>'BY-HS CODE'!Q286</f>
        <v>65612</v>
      </c>
      <c r="R254" s="182">
        <f>'BY-HS CODE'!R286</f>
        <v>22204</v>
      </c>
      <c r="S254" s="182">
        <f>'BY-HS CODE'!S286</f>
        <v>20910</v>
      </c>
      <c r="T254" s="221">
        <f t="shared" si="71"/>
        <v>-5.8277787785984504E-2</v>
      </c>
    </row>
    <row r="255" spans="1:20" s="29" customFormat="1" ht="15" customHeight="1">
      <c r="A255" s="371" t="s">
        <v>482</v>
      </c>
      <c r="B255" s="255" t="s">
        <v>236</v>
      </c>
      <c r="C255" s="220">
        <f>'BY-HS CODE'!C292</f>
        <v>29925</v>
      </c>
      <c r="D255" s="220">
        <f>'BY-HS CODE'!D292</f>
        <v>30746</v>
      </c>
      <c r="E255" s="220">
        <f>'BY-HS CODE'!E292</f>
        <v>33084</v>
      </c>
      <c r="F255" s="220">
        <f>'BY-HS CODE'!F292</f>
        <v>32388</v>
      </c>
      <c r="G255" s="220">
        <f>'BY-HS CODE'!G292</f>
        <v>34616</v>
      </c>
      <c r="H255" s="220">
        <f>'BY-HS CODE'!H292</f>
        <v>39246</v>
      </c>
      <c r="I255" s="182">
        <f>'BY-HS CODE'!I292</f>
        <v>12270</v>
      </c>
      <c r="J255" s="298">
        <f>'BY-HS CODE'!J292</f>
        <v>13585</v>
      </c>
      <c r="K255" s="308">
        <f t="shared" si="72"/>
        <v>0.10717196414017929</v>
      </c>
      <c r="L255" s="220">
        <f>'BY-HS CODE'!L292</f>
        <v>2465</v>
      </c>
      <c r="M255" s="220">
        <f>'BY-HS CODE'!M292</f>
        <v>2277</v>
      </c>
      <c r="N255" s="220">
        <f>'BY-HS CODE'!N292</f>
        <v>2109</v>
      </c>
      <c r="O255" s="220">
        <f>'BY-HS CODE'!O292</f>
        <v>2046</v>
      </c>
      <c r="P255" s="220">
        <f>'BY-HS CODE'!P292</f>
        <v>2266</v>
      </c>
      <c r="Q255" s="220">
        <f>'BY-HS CODE'!Q292</f>
        <v>2480</v>
      </c>
      <c r="R255" s="182">
        <f>'BY-HS CODE'!R292</f>
        <v>905</v>
      </c>
      <c r="S255" s="182">
        <f>'BY-HS CODE'!S292</f>
        <v>946</v>
      </c>
      <c r="T255" s="221">
        <f t="shared" si="71"/>
        <v>4.5303867403314914E-2</v>
      </c>
    </row>
    <row r="256" spans="1:20" s="29" customFormat="1" ht="15" customHeight="1">
      <c r="A256" s="371" t="s">
        <v>483</v>
      </c>
      <c r="B256" s="255" t="s">
        <v>237</v>
      </c>
      <c r="C256" s="220">
        <f>'BY-HS CODE'!C293</f>
        <v>39073</v>
      </c>
      <c r="D256" s="220">
        <f>'BY-HS CODE'!D293</f>
        <v>42217</v>
      </c>
      <c r="E256" s="220">
        <f>'BY-HS CODE'!E293</f>
        <v>42143</v>
      </c>
      <c r="F256" s="220">
        <f>'BY-HS CODE'!F293</f>
        <v>40894</v>
      </c>
      <c r="G256" s="220">
        <f>'BY-HS CODE'!G293</f>
        <v>39137</v>
      </c>
      <c r="H256" s="220">
        <f>'BY-HS CODE'!H293</f>
        <v>48658</v>
      </c>
      <c r="I256" s="182">
        <f>'BY-HS CODE'!I293</f>
        <v>15864</v>
      </c>
      <c r="J256" s="298">
        <f>'BY-HS CODE'!J293</f>
        <v>19004</v>
      </c>
      <c r="K256" s="308">
        <f t="shared" ref="K256:K278" si="73">IF(I256&gt;0,(J256-I256)/I256,"n/a ")</f>
        <v>0.19793242561775087</v>
      </c>
      <c r="L256" s="220">
        <f>'BY-HS CODE'!L293</f>
        <v>14732</v>
      </c>
      <c r="M256" s="220">
        <f>'BY-HS CODE'!M293</f>
        <v>13875</v>
      </c>
      <c r="N256" s="220">
        <f>'BY-HS CODE'!N293</f>
        <v>13716</v>
      </c>
      <c r="O256" s="220">
        <f>'BY-HS CODE'!O293</f>
        <v>13946</v>
      </c>
      <c r="P256" s="220">
        <f>'BY-HS CODE'!P293</f>
        <v>12375</v>
      </c>
      <c r="Q256" s="220">
        <f>'BY-HS CODE'!Q293</f>
        <v>17532</v>
      </c>
      <c r="R256" s="182">
        <f>'BY-HS CODE'!R293</f>
        <v>5531</v>
      </c>
      <c r="S256" s="182">
        <f>'BY-HS CODE'!S293</f>
        <v>5678</v>
      </c>
      <c r="T256" s="221">
        <f t="shared" ref="T256:T278" si="74">IF(R256&gt;0,(S256-R256)/R256,"n/a ")</f>
        <v>2.6577472428132343E-2</v>
      </c>
    </row>
    <row r="257" spans="1:20" s="29" customFormat="1" ht="15" customHeight="1">
      <c r="A257" s="371" t="s">
        <v>238</v>
      </c>
      <c r="B257" s="255" t="s">
        <v>239</v>
      </c>
      <c r="C257" s="220">
        <f>'BY-HS CODE'!C294</f>
        <v>16003</v>
      </c>
      <c r="D257" s="220">
        <f>'BY-HS CODE'!D294</f>
        <v>18132</v>
      </c>
      <c r="E257" s="220">
        <f>'BY-HS CODE'!E294</f>
        <v>19182</v>
      </c>
      <c r="F257" s="220">
        <f>'BY-HS CODE'!F294</f>
        <v>19632</v>
      </c>
      <c r="G257" s="220">
        <f>'BY-HS CODE'!G294</f>
        <v>18275</v>
      </c>
      <c r="H257" s="220">
        <f>'BY-HS CODE'!H294</f>
        <v>19602</v>
      </c>
      <c r="I257" s="182">
        <f>'BY-HS CODE'!I294</f>
        <v>6202</v>
      </c>
      <c r="J257" s="298">
        <f>'BY-HS CODE'!J294</f>
        <v>6991</v>
      </c>
      <c r="K257" s="308">
        <f t="shared" si="73"/>
        <v>0.12721702676555949</v>
      </c>
      <c r="L257" s="220">
        <f>'BY-HS CODE'!L294</f>
        <v>15</v>
      </c>
      <c r="M257" s="220">
        <f>'BY-HS CODE'!M294</f>
        <v>16</v>
      </c>
      <c r="N257" s="220">
        <f>'BY-HS CODE'!N294</f>
        <v>2</v>
      </c>
      <c r="O257" s="220">
        <f>'BY-HS CODE'!O294</f>
        <v>4</v>
      </c>
      <c r="P257" s="220">
        <f>'BY-HS CODE'!P294</f>
        <v>3</v>
      </c>
      <c r="Q257" s="220">
        <f>'BY-HS CODE'!Q294</f>
        <v>4</v>
      </c>
      <c r="R257" s="182">
        <f>'BY-HS CODE'!R294</f>
        <v>2</v>
      </c>
      <c r="S257" s="182">
        <f>'BY-HS CODE'!S294</f>
        <v>1</v>
      </c>
      <c r="T257" s="221">
        <f t="shared" si="74"/>
        <v>-0.5</v>
      </c>
    </row>
    <row r="258" spans="1:20" s="29" customFormat="1" ht="15" customHeight="1">
      <c r="A258" s="371" t="s">
        <v>240</v>
      </c>
      <c r="B258" s="255" t="s">
        <v>467</v>
      </c>
      <c r="C258" s="220">
        <f>'BY-HS CODE'!C295</f>
        <v>146825</v>
      </c>
      <c r="D258" s="220">
        <f>'BY-HS CODE'!D295</f>
        <v>153593</v>
      </c>
      <c r="E258" s="220">
        <f>'BY-HS CODE'!E295</f>
        <v>160854</v>
      </c>
      <c r="F258" s="220">
        <f>'BY-HS CODE'!F295</f>
        <v>177802</v>
      </c>
      <c r="G258" s="220">
        <f>'BY-HS CODE'!G295</f>
        <v>168310</v>
      </c>
      <c r="H258" s="220">
        <f>'BY-HS CODE'!H295</f>
        <v>177634</v>
      </c>
      <c r="I258" s="182">
        <f>'BY-HS CODE'!I295</f>
        <v>58136</v>
      </c>
      <c r="J258" s="298">
        <f>'BY-HS CODE'!J295</f>
        <v>69221</v>
      </c>
      <c r="K258" s="308">
        <f t="shared" si="73"/>
        <v>0.19067359295445163</v>
      </c>
      <c r="L258" s="220">
        <f>'BY-HS CODE'!L295</f>
        <v>109256</v>
      </c>
      <c r="M258" s="220">
        <f>'BY-HS CODE'!M295</f>
        <v>108609</v>
      </c>
      <c r="N258" s="220">
        <f>'BY-HS CODE'!N295</f>
        <v>110206</v>
      </c>
      <c r="O258" s="220">
        <f>'BY-HS CODE'!O295</f>
        <v>118093</v>
      </c>
      <c r="P258" s="220">
        <f>'BY-HS CODE'!P295</f>
        <v>116932</v>
      </c>
      <c r="Q258" s="220">
        <f>'BY-HS CODE'!Q295</f>
        <v>117725</v>
      </c>
      <c r="R258" s="182">
        <f>'BY-HS CODE'!R295</f>
        <v>40514</v>
      </c>
      <c r="S258" s="182">
        <f>'BY-HS CODE'!S295</f>
        <v>41612</v>
      </c>
      <c r="T258" s="221">
        <f t="shared" si="74"/>
        <v>2.7101742607493706E-2</v>
      </c>
    </row>
    <row r="259" spans="1:20" s="29" customFormat="1" ht="15" customHeight="1">
      <c r="A259" s="371" t="s">
        <v>242</v>
      </c>
      <c r="B259" s="255" t="s">
        <v>468</v>
      </c>
      <c r="C259" s="220">
        <f>'BY-HS CODE'!C296</f>
        <v>244634</v>
      </c>
      <c r="D259" s="220">
        <f>'BY-HS CODE'!D296</f>
        <v>257310</v>
      </c>
      <c r="E259" s="220">
        <f>'BY-HS CODE'!E296</f>
        <v>283259</v>
      </c>
      <c r="F259" s="220">
        <f>'BY-HS CODE'!F296</f>
        <v>286131</v>
      </c>
      <c r="G259" s="220">
        <f>'BY-HS CODE'!G296</f>
        <v>316765</v>
      </c>
      <c r="H259" s="220">
        <f>'BY-HS CODE'!H296</f>
        <v>353715</v>
      </c>
      <c r="I259" s="182">
        <f>'BY-HS CODE'!I296</f>
        <v>112529</v>
      </c>
      <c r="J259" s="298">
        <f>'BY-HS CODE'!J296</f>
        <v>125420</v>
      </c>
      <c r="K259" s="308">
        <f t="shared" si="73"/>
        <v>0.11455713638262137</v>
      </c>
      <c r="L259" s="220">
        <f>'BY-HS CODE'!L296</f>
        <v>23117</v>
      </c>
      <c r="M259" s="220">
        <f>'BY-HS CODE'!M296</f>
        <v>20318</v>
      </c>
      <c r="N259" s="220">
        <f>'BY-HS CODE'!N296</f>
        <v>17993</v>
      </c>
      <c r="O259" s="220">
        <f>'BY-HS CODE'!O296</f>
        <v>17826</v>
      </c>
      <c r="P259" s="220">
        <f>'BY-HS CODE'!P296</f>
        <v>14472</v>
      </c>
      <c r="Q259" s="220">
        <f>'BY-HS CODE'!Q296</f>
        <v>19558</v>
      </c>
      <c r="R259" s="182">
        <f>'BY-HS CODE'!R296</f>
        <v>6713</v>
      </c>
      <c r="S259" s="182">
        <f>'BY-HS CODE'!S296</f>
        <v>5774</v>
      </c>
      <c r="T259" s="221">
        <f t="shared" si="74"/>
        <v>-0.13987784894979891</v>
      </c>
    </row>
    <row r="260" spans="1:20" s="29" customFormat="1" ht="15" customHeight="1">
      <c r="A260" s="371" t="s">
        <v>244</v>
      </c>
      <c r="B260" s="255" t="s">
        <v>469</v>
      </c>
      <c r="C260" s="220">
        <f>'BY-HS CODE'!C297</f>
        <v>952</v>
      </c>
      <c r="D260" s="220">
        <f>'BY-HS CODE'!D297</f>
        <v>852</v>
      </c>
      <c r="E260" s="220">
        <f>'BY-HS CODE'!E297</f>
        <v>1280</v>
      </c>
      <c r="F260" s="220">
        <f>'BY-HS CODE'!F297</f>
        <v>1374</v>
      </c>
      <c r="G260" s="220">
        <f>'BY-HS CODE'!G297</f>
        <v>1682</v>
      </c>
      <c r="H260" s="220">
        <f>'BY-HS CODE'!H297</f>
        <v>1582</v>
      </c>
      <c r="I260" s="182">
        <f>'BY-HS CODE'!I297</f>
        <v>777</v>
      </c>
      <c r="J260" s="298">
        <f>'BY-HS CODE'!J297</f>
        <v>474</v>
      </c>
      <c r="K260" s="308">
        <f t="shared" si="73"/>
        <v>-0.38996138996138996</v>
      </c>
      <c r="L260" s="220">
        <f>'BY-HS CODE'!L297</f>
        <v>35</v>
      </c>
      <c r="M260" s="220">
        <f>'BY-HS CODE'!M297</f>
        <v>40</v>
      </c>
      <c r="N260" s="220">
        <f>'BY-HS CODE'!N297</f>
        <v>48</v>
      </c>
      <c r="O260" s="220">
        <f>'BY-HS CODE'!O297</f>
        <v>23</v>
      </c>
      <c r="P260" s="220">
        <f>'BY-HS CODE'!P297</f>
        <v>22</v>
      </c>
      <c r="Q260" s="220">
        <f>'BY-HS CODE'!Q297</f>
        <v>50</v>
      </c>
      <c r="R260" s="182">
        <f>'BY-HS CODE'!R297</f>
        <v>15</v>
      </c>
      <c r="S260" s="182">
        <f>'BY-HS CODE'!S297</f>
        <v>16</v>
      </c>
      <c r="T260" s="221">
        <f t="shared" si="74"/>
        <v>6.6666666666666666E-2</v>
      </c>
    </row>
    <row r="261" spans="1:20" s="29" customFormat="1" ht="15" customHeight="1">
      <c r="A261" s="371" t="s">
        <v>246</v>
      </c>
      <c r="B261" s="255" t="s">
        <v>247</v>
      </c>
      <c r="C261" s="220">
        <f>'BY-HS CODE'!C298</f>
        <v>24359</v>
      </c>
      <c r="D261" s="220">
        <f>'BY-HS CODE'!D298</f>
        <v>24740</v>
      </c>
      <c r="E261" s="220">
        <f>'BY-HS CODE'!E298</f>
        <v>26558</v>
      </c>
      <c r="F261" s="220">
        <f>'BY-HS CODE'!F298</f>
        <v>25132</v>
      </c>
      <c r="G261" s="220">
        <f>'BY-HS CODE'!G298</f>
        <v>28040</v>
      </c>
      <c r="H261" s="220">
        <f>'BY-HS CODE'!H298</f>
        <v>32994</v>
      </c>
      <c r="I261" s="182">
        <f>'BY-HS CODE'!I298</f>
        <v>10825</v>
      </c>
      <c r="J261" s="298">
        <f>'BY-HS CODE'!J298</f>
        <v>11511</v>
      </c>
      <c r="K261" s="308">
        <f t="shared" si="73"/>
        <v>6.3371824480369515E-2</v>
      </c>
      <c r="L261" s="220">
        <f>'BY-HS CODE'!L298</f>
        <v>4800</v>
      </c>
      <c r="M261" s="220">
        <f>'BY-HS CODE'!M298</f>
        <v>4933</v>
      </c>
      <c r="N261" s="220">
        <f>'BY-HS CODE'!N298</f>
        <v>4876</v>
      </c>
      <c r="O261" s="220">
        <f>'BY-HS CODE'!O298</f>
        <v>3921</v>
      </c>
      <c r="P261" s="220">
        <f>'BY-HS CODE'!P298</f>
        <v>3809</v>
      </c>
      <c r="Q261" s="220">
        <f>'BY-HS CODE'!Q298</f>
        <v>5321</v>
      </c>
      <c r="R261" s="182">
        <f>'BY-HS CODE'!R298</f>
        <v>2102</v>
      </c>
      <c r="S261" s="182">
        <f>'BY-HS CODE'!S298</f>
        <v>1841</v>
      </c>
      <c r="T261" s="221">
        <f t="shared" si="74"/>
        <v>-0.1241674595623216</v>
      </c>
    </row>
    <row r="262" spans="1:20" s="29" customFormat="1" ht="15" customHeight="1">
      <c r="A262" s="371" t="s">
        <v>248</v>
      </c>
      <c r="B262" s="255" t="s">
        <v>249</v>
      </c>
      <c r="C262" s="220">
        <f>'BY-HS CODE'!C299</f>
        <v>315205</v>
      </c>
      <c r="D262" s="220">
        <f>'BY-HS CODE'!D299</f>
        <v>331051</v>
      </c>
      <c r="E262" s="220">
        <f>'BY-HS CODE'!E299</f>
        <v>363359</v>
      </c>
      <c r="F262" s="220">
        <f>'BY-HS CODE'!F299</f>
        <v>362915</v>
      </c>
      <c r="G262" s="220">
        <f>'BY-HS CODE'!G299</f>
        <v>360598</v>
      </c>
      <c r="H262" s="220">
        <f>'BY-HS CODE'!H299</f>
        <v>412124</v>
      </c>
      <c r="I262" s="182">
        <f>'BY-HS CODE'!I299</f>
        <v>139003</v>
      </c>
      <c r="J262" s="298">
        <f>'BY-HS CODE'!J299</f>
        <v>154660</v>
      </c>
      <c r="K262" s="308">
        <f t="shared" si="73"/>
        <v>0.11263785673690496</v>
      </c>
      <c r="L262" s="220">
        <f>'BY-HS CODE'!L299</f>
        <v>47080</v>
      </c>
      <c r="M262" s="220">
        <f>'BY-HS CODE'!M299</f>
        <v>50671</v>
      </c>
      <c r="N262" s="220">
        <f>'BY-HS CODE'!N299</f>
        <v>54601</v>
      </c>
      <c r="O262" s="220">
        <f>'BY-HS CODE'!O299</f>
        <v>55947</v>
      </c>
      <c r="P262" s="220">
        <f>'BY-HS CODE'!P299</f>
        <v>57295</v>
      </c>
      <c r="Q262" s="220">
        <f>'BY-HS CODE'!Q299</f>
        <v>72612</v>
      </c>
      <c r="R262" s="182">
        <f>'BY-HS CODE'!R299</f>
        <v>22756</v>
      </c>
      <c r="S262" s="182">
        <f>'BY-HS CODE'!S299</f>
        <v>29606</v>
      </c>
      <c r="T262" s="221">
        <f t="shared" si="74"/>
        <v>0.30101951133766919</v>
      </c>
    </row>
    <row r="263" spans="1:20" s="29" customFormat="1" ht="15" customHeight="1">
      <c r="A263" s="371" t="s">
        <v>250</v>
      </c>
      <c r="B263" s="255" t="s">
        <v>251</v>
      </c>
      <c r="C263" s="220">
        <f>'BY-HS CODE'!C300</f>
        <v>152235</v>
      </c>
      <c r="D263" s="220">
        <f>'BY-HS CODE'!D300</f>
        <v>186684</v>
      </c>
      <c r="E263" s="220">
        <f>'BY-HS CODE'!E300</f>
        <v>217225</v>
      </c>
      <c r="F263" s="220">
        <f>'BY-HS CODE'!F300</f>
        <v>235424</v>
      </c>
      <c r="G263" s="220">
        <f>'BY-HS CODE'!G300</f>
        <v>242984</v>
      </c>
      <c r="H263" s="220">
        <f>'BY-HS CODE'!H300</f>
        <v>220575</v>
      </c>
      <c r="I263" s="182">
        <f>'BY-HS CODE'!I300</f>
        <v>70984</v>
      </c>
      <c r="J263" s="298">
        <f>'BY-HS CODE'!J300</f>
        <v>71185</v>
      </c>
      <c r="K263" s="308">
        <f t="shared" si="73"/>
        <v>2.8316240279499605E-3</v>
      </c>
      <c r="L263" s="220">
        <f>'BY-HS CODE'!L300</f>
        <v>49671</v>
      </c>
      <c r="M263" s="220">
        <f>'BY-HS CODE'!M300</f>
        <v>67193</v>
      </c>
      <c r="N263" s="220">
        <f>'BY-HS CODE'!N300</f>
        <v>64988</v>
      </c>
      <c r="O263" s="220">
        <f>'BY-HS CODE'!O300</f>
        <v>61352</v>
      </c>
      <c r="P263" s="220">
        <f>'BY-HS CODE'!P300</f>
        <v>53495</v>
      </c>
      <c r="Q263" s="220">
        <f>'BY-HS CODE'!Q300</f>
        <v>45656</v>
      </c>
      <c r="R263" s="182">
        <f>'BY-HS CODE'!R300</f>
        <v>15357</v>
      </c>
      <c r="S263" s="182">
        <f>'BY-HS CODE'!S300</f>
        <v>12158</v>
      </c>
      <c r="T263" s="221">
        <f t="shared" si="74"/>
        <v>-0.20830891450153025</v>
      </c>
    </row>
    <row r="264" spans="1:20" s="29" customFormat="1" ht="15" customHeight="1">
      <c r="A264" s="371" t="s">
        <v>258</v>
      </c>
      <c r="B264" s="255" t="s">
        <v>259</v>
      </c>
      <c r="C264" s="220">
        <f>'BY-HS CODE'!C308</f>
        <v>207328</v>
      </c>
      <c r="D264" s="220">
        <f>'BY-HS CODE'!D308</f>
        <v>222593</v>
      </c>
      <c r="E264" s="220">
        <f>'BY-HS CODE'!E308</f>
        <v>250486</v>
      </c>
      <c r="F264" s="220">
        <f>'BY-HS CODE'!F308</f>
        <v>243635</v>
      </c>
      <c r="G264" s="220">
        <f>'BY-HS CODE'!G308</f>
        <v>256549</v>
      </c>
      <c r="H264" s="220">
        <f>'BY-HS CODE'!H308</f>
        <v>296974</v>
      </c>
      <c r="I264" s="182">
        <f>'BY-HS CODE'!I308</f>
        <v>98572</v>
      </c>
      <c r="J264" s="298">
        <f>'BY-HS CODE'!J308</f>
        <v>101176</v>
      </c>
      <c r="K264" s="308">
        <f t="shared" si="73"/>
        <v>2.6417238160938196E-2</v>
      </c>
      <c r="L264" s="220">
        <f>'BY-HS CODE'!L308</f>
        <v>31359</v>
      </c>
      <c r="M264" s="220">
        <f>'BY-HS CODE'!M308</f>
        <v>32914</v>
      </c>
      <c r="N264" s="220">
        <f>'BY-HS CODE'!N308</f>
        <v>34097</v>
      </c>
      <c r="O264" s="220">
        <f>'BY-HS CODE'!O308</f>
        <v>35704</v>
      </c>
      <c r="P264" s="220">
        <f>'BY-HS CODE'!P308</f>
        <v>37965</v>
      </c>
      <c r="Q264" s="220">
        <f>'BY-HS CODE'!Q308</f>
        <v>46861</v>
      </c>
      <c r="R264" s="182">
        <f>'BY-HS CODE'!R308</f>
        <v>16030</v>
      </c>
      <c r="S264" s="182">
        <f>'BY-HS CODE'!S308</f>
        <v>15899</v>
      </c>
      <c r="T264" s="221">
        <f t="shared" si="74"/>
        <v>-8.1721771678103551E-3</v>
      </c>
    </row>
    <row r="265" spans="1:20" s="29" customFormat="1" ht="15" customHeight="1">
      <c r="A265" s="371" t="s">
        <v>260</v>
      </c>
      <c r="B265" s="255" t="s">
        <v>261</v>
      </c>
      <c r="C265" s="220">
        <f>'BY-HS CODE'!C309</f>
        <v>16289</v>
      </c>
      <c r="D265" s="220">
        <f>'BY-HS CODE'!D309</f>
        <v>17063</v>
      </c>
      <c r="E265" s="220">
        <f>'BY-HS CODE'!E309</f>
        <v>21090</v>
      </c>
      <c r="F265" s="220">
        <f>'BY-HS CODE'!F309</f>
        <v>14030</v>
      </c>
      <c r="G265" s="220">
        <f>'BY-HS CODE'!G309</f>
        <v>13467</v>
      </c>
      <c r="H265" s="220">
        <f>'BY-HS CODE'!H309</f>
        <v>14692</v>
      </c>
      <c r="I265" s="182">
        <f>'BY-HS CODE'!I309</f>
        <v>4899</v>
      </c>
      <c r="J265" s="298">
        <f>'BY-HS CODE'!J309</f>
        <v>6069</v>
      </c>
      <c r="K265" s="308">
        <f t="shared" si="73"/>
        <v>0.23882424984690753</v>
      </c>
      <c r="L265" s="220">
        <f>'BY-HS CODE'!L309</f>
        <v>4978</v>
      </c>
      <c r="M265" s="220">
        <f>'BY-HS CODE'!M309</f>
        <v>4582</v>
      </c>
      <c r="N265" s="220">
        <f>'BY-HS CODE'!N309</f>
        <v>4837</v>
      </c>
      <c r="O265" s="220">
        <f>'BY-HS CODE'!O309</f>
        <v>3155</v>
      </c>
      <c r="P265" s="220">
        <f>'BY-HS CODE'!P309</f>
        <v>3451</v>
      </c>
      <c r="Q265" s="220">
        <f>'BY-HS CODE'!Q309</f>
        <v>3231</v>
      </c>
      <c r="R265" s="182">
        <f>'BY-HS CODE'!R309</f>
        <v>1242</v>
      </c>
      <c r="S265" s="182">
        <f>'BY-HS CODE'!S309</f>
        <v>1091</v>
      </c>
      <c r="T265" s="221">
        <f t="shared" si="74"/>
        <v>-0.1215780998389694</v>
      </c>
    </row>
    <row r="266" spans="1:20" s="29" customFormat="1" ht="15" customHeight="1">
      <c r="A266" s="371" t="s">
        <v>262</v>
      </c>
      <c r="B266" s="255" t="s">
        <v>263</v>
      </c>
      <c r="C266" s="220">
        <f>'BY-HS CODE'!C310</f>
        <v>29935</v>
      </c>
      <c r="D266" s="220">
        <f>'BY-HS CODE'!D310</f>
        <v>35015</v>
      </c>
      <c r="E266" s="220">
        <f>'BY-HS CODE'!E310</f>
        <v>38533</v>
      </c>
      <c r="F266" s="220">
        <f>'BY-HS CODE'!F310</f>
        <v>37827</v>
      </c>
      <c r="G266" s="220">
        <f>'BY-HS CODE'!G310</f>
        <v>44988</v>
      </c>
      <c r="H266" s="220">
        <f>'BY-HS CODE'!H310</f>
        <v>51811</v>
      </c>
      <c r="I266" s="182">
        <f>'BY-HS CODE'!I310</f>
        <v>16037</v>
      </c>
      <c r="J266" s="298">
        <f>'BY-HS CODE'!J310</f>
        <v>16705</v>
      </c>
      <c r="K266" s="308">
        <f t="shared" si="73"/>
        <v>4.1653675874540129E-2</v>
      </c>
      <c r="L266" s="220">
        <f>'BY-HS CODE'!L310</f>
        <v>3684</v>
      </c>
      <c r="M266" s="220">
        <f>'BY-HS CODE'!M310</f>
        <v>4674</v>
      </c>
      <c r="N266" s="220">
        <f>'BY-HS CODE'!N310</f>
        <v>5833</v>
      </c>
      <c r="O266" s="220">
        <f>'BY-HS CODE'!O310</f>
        <v>8204</v>
      </c>
      <c r="P266" s="220">
        <f>'BY-HS CODE'!P310</f>
        <v>14940</v>
      </c>
      <c r="Q266" s="220">
        <f>'BY-HS CODE'!Q310</f>
        <v>19315</v>
      </c>
      <c r="R266" s="182">
        <f>'BY-HS CODE'!R310</f>
        <v>6088</v>
      </c>
      <c r="S266" s="182">
        <f>'BY-HS CODE'!S310</f>
        <v>7196</v>
      </c>
      <c r="T266" s="221">
        <f t="shared" si="74"/>
        <v>0.18199737187910645</v>
      </c>
    </row>
    <row r="267" spans="1:20" s="29" customFormat="1" ht="15" customHeight="1">
      <c r="A267" s="371" t="s">
        <v>264</v>
      </c>
      <c r="B267" s="255" t="s">
        <v>470</v>
      </c>
      <c r="C267" s="220">
        <f>'BY-HS CODE'!C311</f>
        <v>1102123</v>
      </c>
      <c r="D267" s="220">
        <f>'BY-HS CODE'!D311</f>
        <v>1214313</v>
      </c>
      <c r="E267" s="220">
        <f>'BY-HS CODE'!E311</f>
        <v>1421320</v>
      </c>
      <c r="F267" s="220">
        <f>'BY-HS CODE'!F311</f>
        <v>1758171</v>
      </c>
      <c r="G267" s="220">
        <f>'BY-HS CODE'!G311</f>
        <v>1960319</v>
      </c>
      <c r="H267" s="220">
        <f>'BY-HS CODE'!H311</f>
        <v>2232666</v>
      </c>
      <c r="I267" s="182">
        <f>'BY-HS CODE'!I311</f>
        <v>714184</v>
      </c>
      <c r="J267" s="298">
        <f>'BY-HS CODE'!J311</f>
        <v>800921</v>
      </c>
      <c r="K267" s="308">
        <f t="shared" si="73"/>
        <v>0.12144909435103558</v>
      </c>
      <c r="L267" s="220">
        <f>'BY-HS CODE'!L311</f>
        <v>668384</v>
      </c>
      <c r="M267" s="220">
        <f>'BY-HS CODE'!M311</f>
        <v>700692</v>
      </c>
      <c r="N267" s="220">
        <f>'BY-HS CODE'!N311</f>
        <v>805034</v>
      </c>
      <c r="O267" s="220">
        <f>'BY-HS CODE'!O311</f>
        <v>1020076</v>
      </c>
      <c r="P267" s="220">
        <f>'BY-HS CODE'!P311</f>
        <v>1111633</v>
      </c>
      <c r="Q267" s="220">
        <f>'BY-HS CODE'!Q311</f>
        <v>1245877</v>
      </c>
      <c r="R267" s="182">
        <f>'BY-HS CODE'!R311</f>
        <v>392165</v>
      </c>
      <c r="S267" s="182">
        <f>'BY-HS CODE'!S311</f>
        <v>421475</v>
      </c>
      <c r="T267" s="221">
        <f t="shared" si="74"/>
        <v>7.4738949166804791E-2</v>
      </c>
    </row>
    <row r="268" spans="1:20" s="29" customFormat="1" ht="15" customHeight="1">
      <c r="A268" s="371" t="s">
        <v>268</v>
      </c>
      <c r="B268" s="255" t="s">
        <v>269</v>
      </c>
      <c r="C268" s="220">
        <f>'BY-HS CODE'!C317</f>
        <v>63974</v>
      </c>
      <c r="D268" s="220">
        <f>'BY-HS CODE'!D317</f>
        <v>58856</v>
      </c>
      <c r="E268" s="220">
        <f>'BY-HS CODE'!E317</f>
        <v>66735</v>
      </c>
      <c r="F268" s="220">
        <f>'BY-HS CODE'!F317</f>
        <v>85574</v>
      </c>
      <c r="G268" s="220">
        <f>'BY-HS CODE'!G317</f>
        <v>67423</v>
      </c>
      <c r="H268" s="220">
        <f>'BY-HS CODE'!H317</f>
        <v>55592</v>
      </c>
      <c r="I268" s="182">
        <f>'BY-HS CODE'!I317</f>
        <v>17916</v>
      </c>
      <c r="J268" s="298">
        <f>'BY-HS CODE'!J317</f>
        <v>22407</v>
      </c>
      <c r="K268" s="308">
        <f t="shared" si="73"/>
        <v>0.25066979236436704</v>
      </c>
      <c r="L268" s="220">
        <f>'BY-HS CODE'!L317</f>
        <v>355</v>
      </c>
      <c r="M268" s="220">
        <f>'BY-HS CODE'!M317</f>
        <v>150</v>
      </c>
      <c r="N268" s="220">
        <f>'BY-HS CODE'!N317</f>
        <v>393</v>
      </c>
      <c r="O268" s="220">
        <f>'BY-HS CODE'!O317</f>
        <v>264</v>
      </c>
      <c r="P268" s="220">
        <f>'BY-HS CODE'!P317</f>
        <v>167</v>
      </c>
      <c r="Q268" s="220">
        <f>'BY-HS CODE'!Q317</f>
        <v>106</v>
      </c>
      <c r="R268" s="182">
        <f>'BY-HS CODE'!R317</f>
        <v>38</v>
      </c>
      <c r="S268" s="182">
        <f>'BY-HS CODE'!S317</f>
        <v>72</v>
      </c>
      <c r="T268" s="221">
        <f t="shared" si="74"/>
        <v>0.89473684210526316</v>
      </c>
    </row>
    <row r="269" spans="1:20" s="29" customFormat="1" ht="15" customHeight="1">
      <c r="A269" s="371" t="s">
        <v>270</v>
      </c>
      <c r="B269" s="255" t="s">
        <v>271</v>
      </c>
      <c r="C269" s="220">
        <f>'BY-HS CODE'!C318</f>
        <v>74268</v>
      </c>
      <c r="D269" s="220">
        <f>'BY-HS CODE'!D318</f>
        <v>80610</v>
      </c>
      <c r="E269" s="220">
        <f>'BY-HS CODE'!E318</f>
        <v>96317</v>
      </c>
      <c r="F269" s="220">
        <f>'BY-HS CODE'!F318</f>
        <v>93606</v>
      </c>
      <c r="G269" s="220">
        <f>'BY-HS CODE'!G318</f>
        <v>88502</v>
      </c>
      <c r="H269" s="220">
        <f>'BY-HS CODE'!H318</f>
        <v>116912</v>
      </c>
      <c r="I269" s="182">
        <f>'BY-HS CODE'!I318</f>
        <v>33089</v>
      </c>
      <c r="J269" s="298">
        <f>'BY-HS CODE'!J318</f>
        <v>38679</v>
      </c>
      <c r="K269" s="308">
        <f t="shared" si="73"/>
        <v>0.168938317869987</v>
      </c>
      <c r="L269" s="220">
        <f>'BY-HS CODE'!L318</f>
        <v>20797</v>
      </c>
      <c r="M269" s="220">
        <f>'BY-HS CODE'!M318</f>
        <v>18646</v>
      </c>
      <c r="N269" s="220">
        <f>'BY-HS CODE'!N318</f>
        <v>23800</v>
      </c>
      <c r="O269" s="220">
        <f>'BY-HS CODE'!O318</f>
        <v>20942</v>
      </c>
      <c r="P269" s="220">
        <f>'BY-HS CODE'!P318</f>
        <v>19376</v>
      </c>
      <c r="Q269" s="220">
        <f>'BY-HS CODE'!Q318</f>
        <v>22941</v>
      </c>
      <c r="R269" s="182">
        <f>'BY-HS CODE'!R318</f>
        <v>7149</v>
      </c>
      <c r="S269" s="182">
        <f>'BY-HS CODE'!S318</f>
        <v>6349</v>
      </c>
      <c r="T269" s="221">
        <f t="shared" si="74"/>
        <v>-0.11190376276402295</v>
      </c>
    </row>
    <row r="270" spans="1:20" s="29" customFormat="1" ht="15" customHeight="1">
      <c r="A270" s="371" t="s">
        <v>272</v>
      </c>
      <c r="B270" s="255" t="s">
        <v>273</v>
      </c>
      <c r="C270" s="220">
        <f>'BY-HS CODE'!C319</f>
        <v>181556</v>
      </c>
      <c r="D270" s="220">
        <f>'BY-HS CODE'!D319</f>
        <v>263091</v>
      </c>
      <c r="E270" s="220">
        <f>'BY-HS CODE'!E319</f>
        <v>309683</v>
      </c>
      <c r="F270" s="220">
        <f>'BY-HS CODE'!F319</f>
        <v>280890</v>
      </c>
      <c r="G270" s="220">
        <f>'BY-HS CODE'!G319</f>
        <v>226859</v>
      </c>
      <c r="H270" s="220">
        <f>'BY-HS CODE'!H319</f>
        <v>223100</v>
      </c>
      <c r="I270" s="182">
        <f>'BY-HS CODE'!I319</f>
        <v>65336</v>
      </c>
      <c r="J270" s="298">
        <f>'BY-HS CODE'!J319</f>
        <v>67928</v>
      </c>
      <c r="K270" s="308">
        <f t="shared" si="73"/>
        <v>3.967185012856618E-2</v>
      </c>
      <c r="L270" s="220">
        <f>'BY-HS CODE'!L319</f>
        <v>9730</v>
      </c>
      <c r="M270" s="220">
        <f>'BY-HS CODE'!M319</f>
        <v>17406</v>
      </c>
      <c r="N270" s="220">
        <f>'BY-HS CODE'!N319</f>
        <v>34569</v>
      </c>
      <c r="O270" s="220">
        <f>'BY-HS CODE'!O319</f>
        <v>33942</v>
      </c>
      <c r="P270" s="220">
        <f>'BY-HS CODE'!P319</f>
        <v>34890</v>
      </c>
      <c r="Q270" s="220">
        <f>'BY-HS CODE'!Q319</f>
        <v>18453</v>
      </c>
      <c r="R270" s="182">
        <f>'BY-HS CODE'!R319</f>
        <v>6277</v>
      </c>
      <c r="S270" s="182">
        <f>'BY-HS CODE'!S319</f>
        <v>5179</v>
      </c>
      <c r="T270" s="221">
        <f t="shared" si="74"/>
        <v>-0.17492432690775847</v>
      </c>
    </row>
    <row r="271" spans="1:20" s="29" customFormat="1" ht="15" customHeight="1">
      <c r="A271" s="371" t="s">
        <v>274</v>
      </c>
      <c r="B271" s="255" t="s">
        <v>275</v>
      </c>
      <c r="C271" s="220">
        <f>'BY-HS CODE'!C320</f>
        <v>191444</v>
      </c>
      <c r="D271" s="220">
        <f>'BY-HS CODE'!D320</f>
        <v>210038</v>
      </c>
      <c r="E271" s="220">
        <f>'BY-HS CODE'!E320</f>
        <v>244001</v>
      </c>
      <c r="F271" s="220">
        <f>'BY-HS CODE'!F320</f>
        <v>259255</v>
      </c>
      <c r="G271" s="220">
        <f>'BY-HS CODE'!G320</f>
        <v>330017</v>
      </c>
      <c r="H271" s="220">
        <f>'BY-HS CODE'!H320</f>
        <v>559809</v>
      </c>
      <c r="I271" s="182">
        <f>'BY-HS CODE'!I320</f>
        <v>182414</v>
      </c>
      <c r="J271" s="298">
        <f>'BY-HS CODE'!J320</f>
        <v>196471</v>
      </c>
      <c r="K271" s="308">
        <f t="shared" si="73"/>
        <v>7.7060971197386169E-2</v>
      </c>
      <c r="L271" s="220">
        <f>'BY-HS CODE'!L320</f>
        <v>21804</v>
      </c>
      <c r="M271" s="220">
        <f>'BY-HS CODE'!M320</f>
        <v>24759</v>
      </c>
      <c r="N271" s="220">
        <f>'BY-HS CODE'!N320</f>
        <v>30399</v>
      </c>
      <c r="O271" s="220">
        <f>'BY-HS CODE'!O320</f>
        <v>33934</v>
      </c>
      <c r="P271" s="220">
        <f>'BY-HS CODE'!P320</f>
        <v>56025</v>
      </c>
      <c r="Q271" s="220">
        <f>'BY-HS CODE'!Q320</f>
        <v>90666</v>
      </c>
      <c r="R271" s="182">
        <f>'BY-HS CODE'!R320</f>
        <v>32138</v>
      </c>
      <c r="S271" s="182">
        <f>'BY-HS CODE'!S320</f>
        <v>38212</v>
      </c>
      <c r="T271" s="221">
        <f t="shared" si="74"/>
        <v>0.18899744850332939</v>
      </c>
    </row>
    <row r="272" spans="1:20" s="29" customFormat="1" ht="15" customHeight="1">
      <c r="A272" s="371" t="s">
        <v>276</v>
      </c>
      <c r="B272" s="255" t="s">
        <v>277</v>
      </c>
      <c r="C272" s="220">
        <f>'BY-HS CODE'!C321</f>
        <v>1958</v>
      </c>
      <c r="D272" s="220">
        <f>'BY-HS CODE'!D321</f>
        <v>2651</v>
      </c>
      <c r="E272" s="220">
        <f>'BY-HS CODE'!E321</f>
        <v>2958</v>
      </c>
      <c r="F272" s="220">
        <f>'BY-HS CODE'!F321</f>
        <v>3115</v>
      </c>
      <c r="G272" s="220">
        <f>'BY-HS CODE'!G321</f>
        <v>3583</v>
      </c>
      <c r="H272" s="220">
        <f>'BY-HS CODE'!H321</f>
        <v>4227</v>
      </c>
      <c r="I272" s="182">
        <f>'BY-HS CODE'!I321</f>
        <v>1610</v>
      </c>
      <c r="J272" s="298">
        <f>'BY-HS CODE'!J321</f>
        <v>1449</v>
      </c>
      <c r="K272" s="308">
        <f t="shared" si="73"/>
        <v>-0.1</v>
      </c>
      <c r="L272" s="220">
        <f>'BY-HS CODE'!L321</f>
        <v>944</v>
      </c>
      <c r="M272" s="220">
        <f>'BY-HS CODE'!M321</f>
        <v>1086</v>
      </c>
      <c r="N272" s="220">
        <f>'BY-HS CODE'!N321</f>
        <v>710</v>
      </c>
      <c r="O272" s="220">
        <f>'BY-HS CODE'!O321</f>
        <v>1117</v>
      </c>
      <c r="P272" s="220">
        <f>'BY-HS CODE'!P321</f>
        <v>833</v>
      </c>
      <c r="Q272" s="220">
        <f>'BY-HS CODE'!Q321</f>
        <v>798</v>
      </c>
      <c r="R272" s="182">
        <f>'BY-HS CODE'!R321</f>
        <v>451</v>
      </c>
      <c r="S272" s="182">
        <f>'BY-HS CODE'!S321</f>
        <v>301</v>
      </c>
      <c r="T272" s="221">
        <f t="shared" si="74"/>
        <v>-0.33259423503325941</v>
      </c>
    </row>
    <row r="273" spans="1:20" s="29" customFormat="1" ht="15" customHeight="1">
      <c r="A273" s="371" t="s">
        <v>278</v>
      </c>
      <c r="B273" s="255" t="s">
        <v>279</v>
      </c>
      <c r="C273" s="220">
        <f>'BY-HS CODE'!C322</f>
        <v>22971</v>
      </c>
      <c r="D273" s="220">
        <f>'BY-HS CODE'!D322</f>
        <v>27142</v>
      </c>
      <c r="E273" s="220">
        <f>'BY-HS CODE'!E322</f>
        <v>34005</v>
      </c>
      <c r="F273" s="220">
        <f>'BY-HS CODE'!F322</f>
        <v>29160</v>
      </c>
      <c r="G273" s="220">
        <f>'BY-HS CODE'!G322</f>
        <v>33191</v>
      </c>
      <c r="H273" s="220">
        <f>'BY-HS CODE'!H322</f>
        <v>49065</v>
      </c>
      <c r="I273" s="182">
        <f>'BY-HS CODE'!I322</f>
        <v>13838</v>
      </c>
      <c r="J273" s="298">
        <f>'BY-HS CODE'!J322</f>
        <v>17960</v>
      </c>
      <c r="K273" s="308">
        <f t="shared" si="73"/>
        <v>0.29787541552247432</v>
      </c>
      <c r="L273" s="220">
        <f>'BY-HS CODE'!L322</f>
        <v>2171</v>
      </c>
      <c r="M273" s="220">
        <f>'BY-HS CODE'!M322</f>
        <v>2465</v>
      </c>
      <c r="N273" s="220">
        <f>'BY-HS CODE'!N322</f>
        <v>2664</v>
      </c>
      <c r="O273" s="220">
        <f>'BY-HS CODE'!O322</f>
        <v>1746</v>
      </c>
      <c r="P273" s="220">
        <f>'BY-HS CODE'!P322</f>
        <v>1580</v>
      </c>
      <c r="Q273" s="220">
        <f>'BY-HS CODE'!Q322</f>
        <v>1842</v>
      </c>
      <c r="R273" s="182">
        <f>'BY-HS CODE'!R322</f>
        <v>564</v>
      </c>
      <c r="S273" s="182">
        <f>'BY-HS CODE'!S322</f>
        <v>1094</v>
      </c>
      <c r="T273" s="221">
        <f t="shared" si="74"/>
        <v>0.93971631205673756</v>
      </c>
    </row>
    <row r="274" spans="1:20" s="29" customFormat="1" ht="15" customHeight="1">
      <c r="A274" s="371" t="s">
        <v>280</v>
      </c>
      <c r="B274" s="255" t="s">
        <v>281</v>
      </c>
      <c r="C274" s="220">
        <f>'BY-HS CODE'!C323</f>
        <v>189561</v>
      </c>
      <c r="D274" s="220">
        <f>'BY-HS CODE'!D323</f>
        <v>213329</v>
      </c>
      <c r="E274" s="220">
        <f>'BY-HS CODE'!E323</f>
        <v>239325</v>
      </c>
      <c r="F274" s="220">
        <f>'BY-HS CODE'!F323</f>
        <v>242704</v>
      </c>
      <c r="G274" s="220">
        <f>'BY-HS CODE'!G323</f>
        <v>331913</v>
      </c>
      <c r="H274" s="220">
        <f>'BY-HS CODE'!H323</f>
        <v>311465</v>
      </c>
      <c r="I274" s="182">
        <f>'BY-HS CODE'!I323</f>
        <v>98946</v>
      </c>
      <c r="J274" s="298">
        <f>'BY-HS CODE'!J323</f>
        <v>136947</v>
      </c>
      <c r="K274" s="308">
        <f t="shared" si="73"/>
        <v>0.38405797101449274</v>
      </c>
      <c r="L274" s="220">
        <f>'BY-HS CODE'!L323</f>
        <v>55374</v>
      </c>
      <c r="M274" s="220">
        <f>'BY-HS CODE'!M323</f>
        <v>81662</v>
      </c>
      <c r="N274" s="220">
        <f>'BY-HS CODE'!N323</f>
        <v>118360</v>
      </c>
      <c r="O274" s="220">
        <f>'BY-HS CODE'!O323</f>
        <v>118218</v>
      </c>
      <c r="P274" s="220">
        <f>'BY-HS CODE'!P323</f>
        <v>147712</v>
      </c>
      <c r="Q274" s="220">
        <f>'BY-HS CODE'!Q323</f>
        <v>186619</v>
      </c>
      <c r="R274" s="182">
        <f>'BY-HS CODE'!R323</f>
        <v>53791</v>
      </c>
      <c r="S274" s="182">
        <f>'BY-HS CODE'!S323</f>
        <v>88351</v>
      </c>
      <c r="T274" s="221">
        <f t="shared" si="74"/>
        <v>0.6424866613373984</v>
      </c>
    </row>
    <row r="275" spans="1:20" s="29" customFormat="1" ht="15" customHeight="1">
      <c r="A275" s="371" t="s">
        <v>282</v>
      </c>
      <c r="B275" s="255" t="s">
        <v>471</v>
      </c>
      <c r="C275" s="220">
        <f>'BY-HS CODE'!C324</f>
        <v>218268</v>
      </c>
      <c r="D275" s="220">
        <f>'BY-HS CODE'!D324</f>
        <v>205352</v>
      </c>
      <c r="E275" s="220">
        <f>'BY-HS CODE'!E324</f>
        <v>215388</v>
      </c>
      <c r="F275" s="220">
        <f>'BY-HS CODE'!F324</f>
        <v>215507</v>
      </c>
      <c r="G275" s="220">
        <f>'BY-HS CODE'!G324</f>
        <v>185892</v>
      </c>
      <c r="H275" s="220">
        <f>'BY-HS CODE'!H324</f>
        <v>238801</v>
      </c>
      <c r="I275" s="182">
        <f>'BY-HS CODE'!I324</f>
        <v>68040</v>
      </c>
      <c r="J275" s="298">
        <f>'BY-HS CODE'!J324</f>
        <v>101731</v>
      </c>
      <c r="K275" s="308">
        <f t="shared" si="73"/>
        <v>0.49516460905349796</v>
      </c>
      <c r="L275" s="220">
        <f>'BY-HS CODE'!L324</f>
        <v>8341</v>
      </c>
      <c r="M275" s="220">
        <f>'BY-HS CODE'!M324</f>
        <v>9369</v>
      </c>
      <c r="N275" s="220">
        <f>'BY-HS CODE'!N324</f>
        <v>11902</v>
      </c>
      <c r="O275" s="220">
        <f>'BY-HS CODE'!O324</f>
        <v>13352</v>
      </c>
      <c r="P275" s="220">
        <f>'BY-HS CODE'!P324</f>
        <v>9222</v>
      </c>
      <c r="Q275" s="220">
        <f>'BY-HS CODE'!Q324</f>
        <v>13511</v>
      </c>
      <c r="R275" s="182">
        <f>'BY-HS CODE'!R324</f>
        <v>3513</v>
      </c>
      <c r="S275" s="182">
        <f>'BY-HS CODE'!S324</f>
        <v>7585</v>
      </c>
      <c r="T275" s="221">
        <f t="shared" si="74"/>
        <v>1.1591232564759464</v>
      </c>
    </row>
    <row r="276" spans="1:20" s="29" customFormat="1" ht="15" customHeight="1">
      <c r="A276" s="371" t="s">
        <v>284</v>
      </c>
      <c r="B276" s="255" t="s">
        <v>285</v>
      </c>
      <c r="C276" s="220">
        <f>'BY-HS CODE'!C325</f>
        <v>6060</v>
      </c>
      <c r="D276" s="220">
        <f>'BY-HS CODE'!D325</f>
        <v>7000</v>
      </c>
      <c r="E276" s="220">
        <f>'BY-HS CODE'!E325</f>
        <v>7380</v>
      </c>
      <c r="F276" s="220">
        <f>'BY-HS CODE'!F325</f>
        <v>8863</v>
      </c>
      <c r="G276" s="220">
        <f>'BY-HS CODE'!G325</f>
        <v>13295</v>
      </c>
      <c r="H276" s="220">
        <f>'BY-HS CODE'!H325</f>
        <v>18922</v>
      </c>
      <c r="I276" s="182">
        <f>'BY-HS CODE'!I325</f>
        <v>6210</v>
      </c>
      <c r="J276" s="298">
        <f>'BY-HS CODE'!J325</f>
        <v>5820</v>
      </c>
      <c r="K276" s="308">
        <f t="shared" si="73"/>
        <v>-6.280193236714976E-2</v>
      </c>
      <c r="L276" s="220">
        <f>'BY-HS CODE'!L325</f>
        <v>891</v>
      </c>
      <c r="M276" s="220">
        <f>'BY-HS CODE'!M325</f>
        <v>1021</v>
      </c>
      <c r="N276" s="220">
        <f>'BY-HS CODE'!N325</f>
        <v>1108</v>
      </c>
      <c r="O276" s="220">
        <f>'BY-HS CODE'!O325</f>
        <v>1797</v>
      </c>
      <c r="P276" s="220">
        <f>'BY-HS CODE'!P325</f>
        <v>3534</v>
      </c>
      <c r="Q276" s="220">
        <f>'BY-HS CODE'!Q325</f>
        <v>3917</v>
      </c>
      <c r="R276" s="182">
        <f>'BY-HS CODE'!R325</f>
        <v>1366</v>
      </c>
      <c r="S276" s="182">
        <f>'BY-HS CODE'!S325</f>
        <v>1424</v>
      </c>
      <c r="T276" s="221">
        <f t="shared" si="74"/>
        <v>4.24597364568082E-2</v>
      </c>
    </row>
    <row r="277" spans="1:20" s="29" customFormat="1" ht="15" customHeight="1">
      <c r="A277" s="371" t="s">
        <v>314</v>
      </c>
      <c r="B277" s="255" t="s">
        <v>472</v>
      </c>
      <c r="C277" s="220">
        <f>'BY-HS CODE'!C346</f>
        <v>27976</v>
      </c>
      <c r="D277" s="220">
        <f>'BY-HS CODE'!D346</f>
        <v>56301</v>
      </c>
      <c r="E277" s="220">
        <f>'BY-HS CODE'!E346</f>
        <v>84087</v>
      </c>
      <c r="F277" s="220">
        <f>'BY-HS CODE'!F346</f>
        <v>56656</v>
      </c>
      <c r="G277" s="220">
        <f>'BY-HS CODE'!G346</f>
        <v>75907</v>
      </c>
      <c r="H277" s="220">
        <f>'BY-HS CODE'!H346</f>
        <v>63270</v>
      </c>
      <c r="I277" s="182">
        <f>'BY-HS CODE'!I346</f>
        <v>14020</v>
      </c>
      <c r="J277" s="298">
        <f>'BY-HS CODE'!J346</f>
        <v>20198</v>
      </c>
      <c r="K277" s="308">
        <f t="shared" si="73"/>
        <v>0.4406562054208274</v>
      </c>
      <c r="L277" s="220">
        <f>'BY-HS CODE'!L346</f>
        <v>110</v>
      </c>
      <c r="M277" s="220">
        <f>'BY-HS CODE'!M346</f>
        <v>61</v>
      </c>
      <c r="N277" s="220">
        <f>'BY-HS CODE'!N346</f>
        <v>94</v>
      </c>
      <c r="O277" s="220">
        <f>'BY-HS CODE'!O346</f>
        <v>82</v>
      </c>
      <c r="P277" s="220">
        <f>'BY-HS CODE'!P346</f>
        <v>96</v>
      </c>
      <c r="Q277" s="220">
        <f>'BY-HS CODE'!Q346</f>
        <v>83</v>
      </c>
      <c r="R277" s="182">
        <f>'BY-HS CODE'!R346</f>
        <v>30</v>
      </c>
      <c r="S277" s="182">
        <f>'BY-HS CODE'!S346</f>
        <v>34</v>
      </c>
      <c r="T277" s="221">
        <f t="shared" si="74"/>
        <v>0.13333333333333333</v>
      </c>
    </row>
    <row r="278" spans="1:20" s="29" customFormat="1" ht="15" customHeight="1">
      <c r="A278" s="371" t="s">
        <v>316</v>
      </c>
      <c r="B278" s="255" t="s">
        <v>473</v>
      </c>
      <c r="C278" s="220">
        <f>'BY-HS CODE'!C347</f>
        <v>92137</v>
      </c>
      <c r="D278" s="220">
        <f>'BY-HS CODE'!D347</f>
        <v>141045</v>
      </c>
      <c r="E278" s="220">
        <f>'BY-HS CODE'!E347</f>
        <v>275350</v>
      </c>
      <c r="F278" s="220">
        <f>'BY-HS CODE'!F347</f>
        <v>103932</v>
      </c>
      <c r="G278" s="220">
        <f>'BY-HS CODE'!G347</f>
        <v>96218</v>
      </c>
      <c r="H278" s="220">
        <f>'BY-HS CODE'!H347</f>
        <v>93163</v>
      </c>
      <c r="I278" s="182">
        <f>'BY-HS CODE'!I347</f>
        <v>28473</v>
      </c>
      <c r="J278" s="298">
        <f>'BY-HS CODE'!J347</f>
        <v>31457</v>
      </c>
      <c r="K278" s="308">
        <f t="shared" si="73"/>
        <v>0.10480103958135778</v>
      </c>
      <c r="L278" s="220">
        <f>'BY-HS CODE'!L347</f>
        <v>3710</v>
      </c>
      <c r="M278" s="220">
        <f>'BY-HS CODE'!M347</f>
        <v>2748</v>
      </c>
      <c r="N278" s="220">
        <f>'BY-HS CODE'!N347</f>
        <v>3235</v>
      </c>
      <c r="O278" s="220">
        <f>'BY-HS CODE'!O347</f>
        <v>9978</v>
      </c>
      <c r="P278" s="220">
        <f>'BY-HS CODE'!P347</f>
        <v>9487</v>
      </c>
      <c r="Q278" s="220">
        <f>'BY-HS CODE'!Q347</f>
        <v>4997</v>
      </c>
      <c r="R278" s="182">
        <f>'BY-HS CODE'!R347</f>
        <v>591</v>
      </c>
      <c r="S278" s="182">
        <f>'BY-HS CODE'!S347</f>
        <v>2947</v>
      </c>
      <c r="T278" s="221">
        <f t="shared" si="74"/>
        <v>3.9864636209813873</v>
      </c>
    </row>
    <row r="279" spans="1:20" s="29" customFormat="1" ht="15" customHeight="1">
      <c r="A279" s="214"/>
      <c r="B279" s="255"/>
      <c r="C279" s="222"/>
      <c r="D279" s="222"/>
      <c r="E279" s="222"/>
      <c r="F279" s="222"/>
      <c r="G279" s="222"/>
      <c r="H279" s="222"/>
      <c r="I279" s="212"/>
      <c r="J279" s="299"/>
      <c r="K279" s="309"/>
      <c r="L279" s="222"/>
      <c r="M279" s="222"/>
      <c r="N279" s="222"/>
      <c r="O279" s="222"/>
      <c r="P279" s="222"/>
      <c r="Q279" s="222"/>
      <c r="R279" s="212"/>
      <c r="S279" s="212"/>
      <c r="T279" s="221"/>
    </row>
    <row r="280" spans="1:20" s="31" customFormat="1" ht="15" customHeight="1">
      <c r="A280" s="264" t="s">
        <v>400</v>
      </c>
      <c r="B280" s="258"/>
      <c r="C280" s="496">
        <f t="shared" ref="C280:J280" si="75">SUM(C192:C278)</f>
        <v>11413653</v>
      </c>
      <c r="D280" s="496">
        <f t="shared" si="75"/>
        <v>12475279</v>
      </c>
      <c r="E280" s="496">
        <f t="shared" si="75"/>
        <v>14249516</v>
      </c>
      <c r="F280" s="496">
        <f t="shared" ref="F280:H280" si="76">SUM(F192:F278)</f>
        <v>14726658</v>
      </c>
      <c r="G280" s="496">
        <f t="shared" si="76"/>
        <v>14916317</v>
      </c>
      <c r="H280" s="496">
        <f t="shared" si="76"/>
        <v>16938519</v>
      </c>
      <c r="I280" s="235">
        <f t="shared" si="75"/>
        <v>5653027</v>
      </c>
      <c r="J280" s="304">
        <f t="shared" si="75"/>
        <v>6532360</v>
      </c>
      <c r="K280" s="315">
        <f>(J280-I280)/I280</f>
        <v>0.1555508225946913</v>
      </c>
      <c r="L280" s="496">
        <f t="shared" ref="L280:S280" si="77">SUM(L192:L278)</f>
        <v>3708020</v>
      </c>
      <c r="M280" s="496">
        <f t="shared" si="77"/>
        <v>4276223</v>
      </c>
      <c r="N280" s="496">
        <f t="shared" si="77"/>
        <v>5076500</v>
      </c>
      <c r="O280" s="496">
        <f t="shared" ref="O280:P280" si="78">SUM(O192:O278)</f>
        <v>5391235</v>
      </c>
      <c r="P280" s="496">
        <f t="shared" si="78"/>
        <v>5425643</v>
      </c>
      <c r="Q280" s="496">
        <f t="shared" ref="Q280" si="79">SUM(Q192:Q278)</f>
        <v>6249584</v>
      </c>
      <c r="R280" s="235">
        <f t="shared" si="77"/>
        <v>2032145</v>
      </c>
      <c r="S280" s="235">
        <f t="shared" si="77"/>
        <v>2375824</v>
      </c>
      <c r="T280" s="224">
        <f>(S280-R280)/R280</f>
        <v>0.1691212979388774</v>
      </c>
    </row>
    <row r="281" spans="1:20" s="35" customFormat="1" ht="15" customHeight="1">
      <c r="A281" s="213"/>
      <c r="B281" s="187" t="s">
        <v>498</v>
      </c>
      <c r="C281" s="494"/>
      <c r="D281" s="494">
        <f>(D280-C280)/C280</f>
        <v>9.30136915849816E-2</v>
      </c>
      <c r="E281" s="494">
        <f>(E280-D280)/D280</f>
        <v>0.142220226096747</v>
      </c>
      <c r="F281" s="494">
        <f>(F280-E280)/E280</f>
        <v>3.3484786430640873E-2</v>
      </c>
      <c r="G281" s="494">
        <f t="shared" ref="G281:H281" si="80">(G280-F280)/F280</f>
        <v>1.2878617809960686E-2</v>
      </c>
      <c r="H281" s="494">
        <f t="shared" si="80"/>
        <v>0.13556979246284453</v>
      </c>
      <c r="I281" s="225"/>
      <c r="J281" s="301"/>
      <c r="K281" s="311"/>
      <c r="L281" s="494"/>
      <c r="M281" s="494">
        <f>(M280-L280)/L280</f>
        <v>0.1532362284993069</v>
      </c>
      <c r="N281" s="494">
        <f>(N280-M280)/M280</f>
        <v>0.18714575923659735</v>
      </c>
      <c r="O281" s="494">
        <f>(O280-N280)/N280</f>
        <v>6.1998424111100167E-2</v>
      </c>
      <c r="P281" s="494">
        <f>(P280-O280)/O280</f>
        <v>6.3822111260221455E-3</v>
      </c>
      <c r="Q281" s="494">
        <f>(Q280-P280)/P280</f>
        <v>0.15186052602428873</v>
      </c>
      <c r="R281" s="225"/>
      <c r="S281" s="225"/>
      <c r="T281" s="226"/>
    </row>
    <row r="282" spans="1:20" s="27" customFormat="1" ht="15" customHeight="1">
      <c r="A282" s="214"/>
      <c r="B282" s="181" t="s">
        <v>415</v>
      </c>
      <c r="C282" s="236">
        <f t="shared" ref="C282:J282" si="81">C280/C326</f>
        <v>0.36362913161232402</v>
      </c>
      <c r="D282" s="236">
        <f>D280/D326</f>
        <v>0.37340395453930225</v>
      </c>
      <c r="E282" s="236">
        <f>E280/E326</f>
        <v>0.38674262061195402</v>
      </c>
      <c r="F282" s="236">
        <f>F280/F326</f>
        <v>0.40604501946384103</v>
      </c>
      <c r="G282" s="236">
        <f t="shared" ref="G282:H282" si="82">G280/G326</f>
        <v>0.41210468518479226</v>
      </c>
      <c r="H282" s="236">
        <f t="shared" si="82"/>
        <v>0.39242522058936302</v>
      </c>
      <c r="I282" s="227">
        <f t="shared" si="81"/>
        <v>0.41766038159628549</v>
      </c>
      <c r="J282" s="302">
        <f t="shared" si="81"/>
        <v>0.39556006480481498</v>
      </c>
      <c r="K282" s="312"/>
      <c r="L282" s="236">
        <f t="shared" ref="L282:S282" si="83">L280/L326</f>
        <v>0.53313691149471776</v>
      </c>
      <c r="M282" s="236">
        <f>M280/M326</f>
        <v>0.53941796859429159</v>
      </c>
      <c r="N282" s="236">
        <f>N280/N326</f>
        <v>0.5406066807122526</v>
      </c>
      <c r="O282" s="236">
        <f>O280/O326</f>
        <v>0.60340981638158819</v>
      </c>
      <c r="P282" s="236">
        <f>P280/P326</f>
        <v>0.61817177738244788</v>
      </c>
      <c r="Q282" s="236">
        <f>Q280/Q326</f>
        <v>0.61462229683414027</v>
      </c>
      <c r="R282" s="227">
        <f t="shared" si="83"/>
        <v>0.58858942097592282</v>
      </c>
      <c r="S282" s="227">
        <f t="shared" si="83"/>
        <v>0.65352819965775255</v>
      </c>
      <c r="T282" s="228"/>
    </row>
    <row r="283" spans="1:20" s="32" customFormat="1" ht="15" customHeight="1">
      <c r="A283" s="263"/>
      <c r="B283" s="259" t="s">
        <v>499</v>
      </c>
      <c r="C283" s="229"/>
      <c r="D283" s="229"/>
      <c r="E283" s="229"/>
      <c r="F283" s="229"/>
      <c r="G283" s="229"/>
      <c r="H283" s="229"/>
      <c r="I283" s="230"/>
      <c r="J283" s="303"/>
      <c r="K283" s="313"/>
      <c r="L283" s="495">
        <f t="shared" ref="L283:S283" si="84">L280/C280</f>
        <v>0.32487583072658682</v>
      </c>
      <c r="M283" s="495">
        <f t="shared" si="84"/>
        <v>0.3427757407269208</v>
      </c>
      <c r="N283" s="495">
        <f t="shared" si="84"/>
        <v>0.35625771429710312</v>
      </c>
      <c r="O283" s="495">
        <f t="shared" si="84"/>
        <v>0.36608679307959757</v>
      </c>
      <c r="P283" s="495">
        <f t="shared" si="84"/>
        <v>0.36373878350802014</v>
      </c>
      <c r="Q283" s="495">
        <f t="shared" si="84"/>
        <v>0.36895693183093514</v>
      </c>
      <c r="R283" s="233">
        <f t="shared" si="84"/>
        <v>0.3594790896983156</v>
      </c>
      <c r="S283" s="233">
        <f t="shared" si="84"/>
        <v>0.36370071459625619</v>
      </c>
      <c r="T283" s="231"/>
    </row>
    <row r="284" spans="1:20" s="29" customFormat="1" ht="15" customHeight="1">
      <c r="A284" s="214"/>
      <c r="B284" s="255"/>
      <c r="C284" s="236"/>
      <c r="D284" s="236"/>
      <c r="E284" s="236"/>
      <c r="F284" s="236"/>
      <c r="G284" s="236"/>
      <c r="H284" s="236"/>
      <c r="I284" s="227"/>
      <c r="J284" s="302"/>
      <c r="K284" s="314"/>
      <c r="L284" s="236"/>
      <c r="M284" s="236"/>
      <c r="N284" s="236"/>
      <c r="O284" s="236"/>
      <c r="P284" s="236"/>
      <c r="Q284" s="236"/>
      <c r="R284" s="227"/>
      <c r="S284" s="227"/>
      <c r="T284" s="234"/>
    </row>
    <row r="285" spans="1:20" s="29" customFormat="1" ht="15" customHeight="1">
      <c r="A285" s="214" t="s">
        <v>474</v>
      </c>
      <c r="B285" s="181"/>
      <c r="C285" s="222"/>
      <c r="D285" s="222"/>
      <c r="E285" s="222"/>
      <c r="F285" s="222"/>
      <c r="G285" s="222"/>
      <c r="H285" s="222"/>
      <c r="I285" s="212"/>
      <c r="J285" s="299"/>
      <c r="K285" s="314"/>
      <c r="L285" s="222"/>
      <c r="M285" s="222"/>
      <c r="N285" s="222"/>
      <c r="O285" s="222"/>
      <c r="P285" s="222"/>
      <c r="Q285" s="222"/>
      <c r="R285" s="212"/>
      <c r="S285" s="212"/>
      <c r="T285" s="234"/>
    </row>
    <row r="286" spans="1:20" s="29" customFormat="1" ht="15" customHeight="1">
      <c r="A286" s="214"/>
      <c r="B286" s="181"/>
      <c r="C286" s="222"/>
      <c r="D286" s="222"/>
      <c r="E286" s="222"/>
      <c r="F286" s="222"/>
      <c r="G286" s="222"/>
      <c r="H286" s="222"/>
      <c r="I286" s="212"/>
      <c r="J286" s="299"/>
      <c r="K286" s="314"/>
      <c r="L286" s="222"/>
      <c r="M286" s="222"/>
      <c r="N286" s="222"/>
      <c r="O286" s="222"/>
      <c r="P286" s="222"/>
      <c r="Q286" s="222"/>
      <c r="R286" s="212"/>
      <c r="S286" s="212"/>
      <c r="T286" s="221" t="s">
        <v>480</v>
      </c>
    </row>
    <row r="287" spans="1:20" s="29" customFormat="1" ht="15" customHeight="1">
      <c r="A287" s="214" t="s">
        <v>345</v>
      </c>
      <c r="B287" s="255"/>
      <c r="C287" s="220"/>
      <c r="D287" s="220"/>
      <c r="E287" s="220"/>
      <c r="F287" s="220"/>
      <c r="G287" s="220"/>
      <c r="H287" s="220"/>
      <c r="I287" s="182"/>
      <c r="J287" s="298"/>
      <c r="K287" s="309" t="s">
        <v>480</v>
      </c>
      <c r="L287" s="220"/>
      <c r="M287" s="220"/>
      <c r="N287" s="220"/>
      <c r="O287" s="220"/>
      <c r="P287" s="220"/>
      <c r="Q287" s="220"/>
      <c r="R287" s="182"/>
      <c r="S287" s="182"/>
      <c r="T287" s="221" t="s">
        <v>480</v>
      </c>
    </row>
    <row r="288" spans="1:20" s="29" customFormat="1" ht="15" customHeight="1">
      <c r="A288" s="371" t="s">
        <v>346</v>
      </c>
      <c r="B288" s="255" t="s">
        <v>475</v>
      </c>
      <c r="C288" s="220">
        <f>'BY-HS CODE'!C394</f>
        <v>284216</v>
      </c>
      <c r="D288" s="220">
        <f>'BY-HS CODE'!D394</f>
        <v>368634</v>
      </c>
      <c r="E288" s="220">
        <f>'BY-HS CODE'!E394</f>
        <v>622110</v>
      </c>
      <c r="F288" s="220">
        <f>'BY-HS CODE'!F394</f>
        <v>472534</v>
      </c>
      <c r="G288" s="220">
        <f>'BY-HS CODE'!G394</f>
        <v>429966</v>
      </c>
      <c r="H288" s="220">
        <f>'BY-HS CODE'!H394</f>
        <v>554059</v>
      </c>
      <c r="I288" s="182">
        <f>'BY-HS CODE'!I394</f>
        <v>171565</v>
      </c>
      <c r="J288" s="298">
        <f>'BY-HS CODE'!J394</f>
        <v>248654</v>
      </c>
      <c r="K288" s="308">
        <f t="shared" ref="K288:K300" si="85">IF(I288&gt;0,(J288-I288)/I288,"n/a ")</f>
        <v>0.44932824293999357</v>
      </c>
      <c r="L288" s="220">
        <f>'BY-HS CODE'!L394</f>
        <v>622</v>
      </c>
      <c r="M288" s="220">
        <f>'BY-HS CODE'!M394</f>
        <v>2071</v>
      </c>
      <c r="N288" s="220">
        <f>'BY-HS CODE'!N394</f>
        <v>2833</v>
      </c>
      <c r="O288" s="220">
        <f>'BY-HS CODE'!O394</f>
        <v>1595</v>
      </c>
      <c r="P288" s="220">
        <f>'BY-HS CODE'!P394</f>
        <v>561</v>
      </c>
      <c r="Q288" s="220">
        <f>'BY-HS CODE'!Q394</f>
        <v>642</v>
      </c>
      <c r="R288" s="182">
        <f>'BY-HS CODE'!R394</f>
        <v>285</v>
      </c>
      <c r="S288" s="182">
        <f>'BY-HS CODE'!S394</f>
        <v>158</v>
      </c>
      <c r="T288" s="221">
        <f t="shared" ref="T288:T300" si="86">IF(R288&gt;0,(S288-R288)/R288,"n/a ")</f>
        <v>-0.4456140350877193</v>
      </c>
    </row>
    <row r="289" spans="1:20" s="29" customFormat="1" ht="15" customHeight="1">
      <c r="A289" s="371" t="s">
        <v>348</v>
      </c>
      <c r="B289" s="255" t="s">
        <v>349</v>
      </c>
      <c r="C289" s="220">
        <f>'BY-HS CODE'!C395</f>
        <v>112069</v>
      </c>
      <c r="D289" s="220">
        <f>'BY-HS CODE'!D395</f>
        <v>110314</v>
      </c>
      <c r="E289" s="220">
        <f>'BY-HS CODE'!E395</f>
        <v>125425</v>
      </c>
      <c r="F289" s="220">
        <f>'BY-HS CODE'!F395</f>
        <v>113697</v>
      </c>
      <c r="G289" s="220">
        <f>'BY-HS CODE'!G395</f>
        <v>94288</v>
      </c>
      <c r="H289" s="220">
        <f>'BY-HS CODE'!H395</f>
        <v>88874</v>
      </c>
      <c r="I289" s="182">
        <f>'BY-HS CODE'!I395</f>
        <v>28583</v>
      </c>
      <c r="J289" s="298">
        <f>'BY-HS CODE'!J395</f>
        <v>37295</v>
      </c>
      <c r="K289" s="308">
        <f t="shared" si="85"/>
        <v>0.30479655739425532</v>
      </c>
      <c r="L289" s="220">
        <f>'BY-HS CODE'!L395</f>
        <v>914</v>
      </c>
      <c r="M289" s="220">
        <f>'BY-HS CODE'!M395</f>
        <v>1366</v>
      </c>
      <c r="N289" s="220">
        <f>'BY-HS CODE'!N395</f>
        <v>946</v>
      </c>
      <c r="O289" s="220">
        <f>'BY-HS CODE'!O395</f>
        <v>1007</v>
      </c>
      <c r="P289" s="220">
        <f>'BY-HS CODE'!P395</f>
        <v>491</v>
      </c>
      <c r="Q289" s="220">
        <f>'BY-HS CODE'!Q395</f>
        <v>67</v>
      </c>
      <c r="R289" s="182">
        <f>'BY-HS CODE'!R395</f>
        <v>65</v>
      </c>
      <c r="S289" s="182">
        <f>'BY-HS CODE'!S395</f>
        <v>3</v>
      </c>
      <c r="T289" s="221">
        <f t="shared" si="86"/>
        <v>-0.9538461538461539</v>
      </c>
    </row>
    <row r="290" spans="1:20" s="29" customFormat="1" ht="15" customHeight="1">
      <c r="A290" s="371" t="s">
        <v>350</v>
      </c>
      <c r="B290" s="255" t="s">
        <v>351</v>
      </c>
      <c r="C290" s="220">
        <f>'BY-HS CODE'!C396</f>
        <v>578027</v>
      </c>
      <c r="D290" s="220">
        <f>'BY-HS CODE'!D396</f>
        <v>586155</v>
      </c>
      <c r="E290" s="220">
        <f>'BY-HS CODE'!E396</f>
        <v>515979</v>
      </c>
      <c r="F290" s="220">
        <f>'BY-HS CODE'!F396</f>
        <v>406590</v>
      </c>
      <c r="G290" s="220">
        <f>'BY-HS CODE'!G396</f>
        <v>368907</v>
      </c>
      <c r="H290" s="220">
        <f>'BY-HS CODE'!H396</f>
        <v>528188</v>
      </c>
      <c r="I290" s="182">
        <f>'BY-HS CODE'!I396</f>
        <v>154442</v>
      </c>
      <c r="J290" s="298">
        <f>'BY-HS CODE'!J396</f>
        <v>155839</v>
      </c>
      <c r="K290" s="308">
        <f t="shared" si="85"/>
        <v>9.0454669066704647E-3</v>
      </c>
      <c r="L290" s="220">
        <f>'BY-HS CODE'!L396</f>
        <v>66603</v>
      </c>
      <c r="M290" s="220">
        <f>'BY-HS CODE'!M396</f>
        <v>81011</v>
      </c>
      <c r="N290" s="220">
        <f>'BY-HS CODE'!N396</f>
        <v>72642</v>
      </c>
      <c r="O290" s="220">
        <f>'BY-HS CODE'!O396</f>
        <v>59616</v>
      </c>
      <c r="P290" s="220">
        <f>'BY-HS CODE'!P396</f>
        <v>52082</v>
      </c>
      <c r="Q290" s="220">
        <f>'BY-HS CODE'!Q396</f>
        <v>75954</v>
      </c>
      <c r="R290" s="182">
        <f>'BY-HS CODE'!R396</f>
        <v>23423</v>
      </c>
      <c r="S290" s="182">
        <f>'BY-HS CODE'!S396</f>
        <v>19010</v>
      </c>
      <c r="T290" s="221">
        <f t="shared" si="86"/>
        <v>-0.18840455962088545</v>
      </c>
    </row>
    <row r="291" spans="1:20" s="29" customFormat="1" ht="15" customHeight="1">
      <c r="A291" s="371" t="s">
        <v>352</v>
      </c>
      <c r="B291" s="255" t="s">
        <v>476</v>
      </c>
      <c r="C291" s="220">
        <f>'BY-HS CODE'!C397</f>
        <v>842</v>
      </c>
      <c r="D291" s="220">
        <f>'BY-HS CODE'!D397</f>
        <v>1063</v>
      </c>
      <c r="E291" s="220">
        <f>'BY-HS CODE'!E397</f>
        <v>952</v>
      </c>
      <c r="F291" s="220">
        <f>'BY-HS CODE'!F397</f>
        <v>1154</v>
      </c>
      <c r="G291" s="220">
        <f>'BY-HS CODE'!G397</f>
        <v>594</v>
      </c>
      <c r="H291" s="220">
        <f>'BY-HS CODE'!H397</f>
        <v>582</v>
      </c>
      <c r="I291" s="182">
        <f>'BY-HS CODE'!I397</f>
        <v>208</v>
      </c>
      <c r="J291" s="298">
        <f>'BY-HS CODE'!J397</f>
        <v>227</v>
      </c>
      <c r="K291" s="308">
        <f t="shared" si="85"/>
        <v>9.1346153846153841E-2</v>
      </c>
      <c r="L291" s="220">
        <f>'BY-HS CODE'!L397</f>
        <v>0</v>
      </c>
      <c r="M291" s="220">
        <f>'BY-HS CODE'!M397</f>
        <v>1</v>
      </c>
      <c r="N291" s="220">
        <f>'BY-HS CODE'!N397</f>
        <v>0</v>
      </c>
      <c r="O291" s="220">
        <f>'BY-HS CODE'!O397</f>
        <v>0</v>
      </c>
      <c r="P291" s="220">
        <f>'BY-HS CODE'!P397</f>
        <v>1</v>
      </c>
      <c r="Q291" s="220">
        <f>'BY-HS CODE'!Q397</f>
        <v>0</v>
      </c>
      <c r="R291" s="182">
        <f>'BY-HS CODE'!R397</f>
        <v>0</v>
      </c>
      <c r="S291" s="182">
        <f>'BY-HS CODE'!S397</f>
        <v>0</v>
      </c>
      <c r="T291" s="221" t="str">
        <f t="shared" si="86"/>
        <v xml:space="preserve">n/a </v>
      </c>
    </row>
    <row r="292" spans="1:20" s="29" customFormat="1" ht="15" customHeight="1">
      <c r="A292" s="371" t="s">
        <v>354</v>
      </c>
      <c r="B292" s="255" t="s">
        <v>355</v>
      </c>
      <c r="C292" s="220">
        <f>'BY-HS CODE'!C398</f>
        <v>10179</v>
      </c>
      <c r="D292" s="220">
        <f>'BY-HS CODE'!D398</f>
        <v>10086</v>
      </c>
      <c r="E292" s="220">
        <f>'BY-HS CODE'!E398</f>
        <v>9846</v>
      </c>
      <c r="F292" s="220">
        <f>'BY-HS CODE'!F398</f>
        <v>10980</v>
      </c>
      <c r="G292" s="220">
        <f>'BY-HS CODE'!G398</f>
        <v>9879</v>
      </c>
      <c r="H292" s="220">
        <f>'BY-HS CODE'!H398</f>
        <v>8108</v>
      </c>
      <c r="I292" s="182">
        <f>'BY-HS CODE'!I398</f>
        <v>2378</v>
      </c>
      <c r="J292" s="298">
        <f>'BY-HS CODE'!J398</f>
        <v>2837</v>
      </c>
      <c r="K292" s="308">
        <f t="shared" si="85"/>
        <v>0.1930193439865433</v>
      </c>
      <c r="L292" s="220">
        <f>'BY-HS CODE'!L398</f>
        <v>307</v>
      </c>
      <c r="M292" s="220">
        <f>'BY-HS CODE'!M398</f>
        <v>438</v>
      </c>
      <c r="N292" s="220">
        <f>'BY-HS CODE'!N398</f>
        <v>368</v>
      </c>
      <c r="O292" s="220">
        <f>'BY-HS CODE'!O398</f>
        <v>426</v>
      </c>
      <c r="P292" s="220">
        <f>'BY-HS CODE'!P398</f>
        <v>226</v>
      </c>
      <c r="Q292" s="220">
        <f>'BY-HS CODE'!Q398</f>
        <v>223</v>
      </c>
      <c r="R292" s="182">
        <f>'BY-HS CODE'!R398</f>
        <v>73</v>
      </c>
      <c r="S292" s="182">
        <f>'BY-HS CODE'!S398</f>
        <v>0</v>
      </c>
      <c r="T292" s="221">
        <f t="shared" si="86"/>
        <v>-1</v>
      </c>
    </row>
    <row r="293" spans="1:20" s="29" customFormat="1" ht="15" customHeight="1">
      <c r="A293" s="371" t="s">
        <v>356</v>
      </c>
      <c r="B293" s="255" t="s">
        <v>357</v>
      </c>
      <c r="C293" s="220">
        <f>'BY-HS CODE'!C399</f>
        <v>488</v>
      </c>
      <c r="D293" s="220">
        <f>'BY-HS CODE'!D399</f>
        <v>1531</v>
      </c>
      <c r="E293" s="220">
        <f>'BY-HS CODE'!E399</f>
        <v>1398</v>
      </c>
      <c r="F293" s="220">
        <f>'BY-HS CODE'!F399</f>
        <v>550</v>
      </c>
      <c r="G293" s="220">
        <f>'BY-HS CODE'!G399</f>
        <v>1016</v>
      </c>
      <c r="H293" s="220">
        <f>'BY-HS CODE'!H399</f>
        <v>257</v>
      </c>
      <c r="I293" s="182">
        <f>'BY-HS CODE'!I399</f>
        <v>80</v>
      </c>
      <c r="J293" s="298">
        <f>'BY-HS CODE'!J399</f>
        <v>232</v>
      </c>
      <c r="K293" s="308">
        <f t="shared" si="85"/>
        <v>1.9</v>
      </c>
      <c r="L293" s="220">
        <f>'BY-HS CODE'!L399</f>
        <v>0</v>
      </c>
      <c r="M293" s="220">
        <f>'BY-HS CODE'!M399</f>
        <v>6</v>
      </c>
      <c r="N293" s="220">
        <f>'BY-HS CODE'!N399</f>
        <v>0</v>
      </c>
      <c r="O293" s="220">
        <f>'BY-HS CODE'!O399</f>
        <v>5</v>
      </c>
      <c r="P293" s="220">
        <f>'BY-HS CODE'!P399</f>
        <v>0</v>
      </c>
      <c r="Q293" s="220">
        <f>'BY-HS CODE'!Q399</f>
        <v>0</v>
      </c>
      <c r="R293" s="182">
        <f>'BY-HS CODE'!R399</f>
        <v>0</v>
      </c>
      <c r="S293" s="182">
        <f>'BY-HS CODE'!S399</f>
        <v>0</v>
      </c>
      <c r="T293" s="221" t="str">
        <f t="shared" si="86"/>
        <v xml:space="preserve">n/a </v>
      </c>
    </row>
    <row r="294" spans="1:20" s="29" customFormat="1" ht="15" customHeight="1">
      <c r="A294" s="371" t="s">
        <v>358</v>
      </c>
      <c r="B294" s="255" t="s">
        <v>359</v>
      </c>
      <c r="C294" s="220">
        <f>'BY-HS CODE'!C400</f>
        <v>615646</v>
      </c>
      <c r="D294" s="220">
        <f>'BY-HS CODE'!D400</f>
        <v>709256</v>
      </c>
      <c r="E294" s="220">
        <f>'BY-HS CODE'!E400</f>
        <v>724652</v>
      </c>
      <c r="F294" s="220">
        <f>'BY-HS CODE'!F400</f>
        <v>626527</v>
      </c>
      <c r="G294" s="220">
        <f>'BY-HS CODE'!G400</f>
        <v>575831</v>
      </c>
      <c r="H294" s="220">
        <f>'BY-HS CODE'!H400</f>
        <v>852301</v>
      </c>
      <c r="I294" s="182">
        <f>'BY-HS CODE'!I400</f>
        <v>201839</v>
      </c>
      <c r="J294" s="298">
        <f>'BY-HS CODE'!J400</f>
        <v>235019</v>
      </c>
      <c r="K294" s="308">
        <f t="shared" si="85"/>
        <v>0.16438844821862969</v>
      </c>
      <c r="L294" s="220">
        <f>'BY-HS CODE'!L400</f>
        <v>20029</v>
      </c>
      <c r="M294" s="220">
        <f>'BY-HS CODE'!M400</f>
        <v>19567</v>
      </c>
      <c r="N294" s="220">
        <f>'BY-HS CODE'!N400</f>
        <v>21253</v>
      </c>
      <c r="O294" s="220">
        <f>'BY-HS CODE'!O400</f>
        <v>17891</v>
      </c>
      <c r="P294" s="220">
        <f>'BY-HS CODE'!P400</f>
        <v>19094</v>
      </c>
      <c r="Q294" s="220">
        <f>'BY-HS CODE'!Q400</f>
        <v>32169</v>
      </c>
      <c r="R294" s="182">
        <f>'BY-HS CODE'!R400</f>
        <v>7190</v>
      </c>
      <c r="S294" s="182">
        <f>'BY-HS CODE'!S400</f>
        <v>10434</v>
      </c>
      <c r="T294" s="221">
        <f t="shared" si="86"/>
        <v>0.45118219749652294</v>
      </c>
    </row>
    <row r="295" spans="1:20" s="29" customFormat="1" ht="15" customHeight="1">
      <c r="A295" s="371" t="s">
        <v>360</v>
      </c>
      <c r="B295" s="255" t="s">
        <v>361</v>
      </c>
      <c r="C295" s="220">
        <f>'BY-HS CODE'!C401</f>
        <v>114335</v>
      </c>
      <c r="D295" s="220">
        <f>'BY-HS CODE'!D401</f>
        <v>97875</v>
      </c>
      <c r="E295" s="220">
        <f>'BY-HS CODE'!E401</f>
        <v>89766</v>
      </c>
      <c r="F295" s="220">
        <f>'BY-HS CODE'!F401</f>
        <v>65354</v>
      </c>
      <c r="G295" s="220">
        <f>'BY-HS CODE'!G401</f>
        <v>78431</v>
      </c>
      <c r="H295" s="220">
        <f>'BY-HS CODE'!H401</f>
        <v>86935</v>
      </c>
      <c r="I295" s="182">
        <f>'BY-HS CODE'!I401</f>
        <v>27132</v>
      </c>
      <c r="J295" s="298">
        <f>'BY-HS CODE'!J401</f>
        <v>32481</v>
      </c>
      <c r="K295" s="308">
        <f t="shared" si="85"/>
        <v>0.19714727996461742</v>
      </c>
      <c r="L295" s="220">
        <f>'BY-HS CODE'!L401</f>
        <v>266</v>
      </c>
      <c r="M295" s="220">
        <f>'BY-HS CODE'!M401</f>
        <v>187</v>
      </c>
      <c r="N295" s="220">
        <f>'BY-HS CODE'!N401</f>
        <v>206</v>
      </c>
      <c r="O295" s="220">
        <f>'BY-HS CODE'!O401</f>
        <v>63</v>
      </c>
      <c r="P295" s="220">
        <f>'BY-HS CODE'!P401</f>
        <v>93</v>
      </c>
      <c r="Q295" s="220">
        <f>'BY-HS CODE'!Q401</f>
        <v>104</v>
      </c>
      <c r="R295" s="182">
        <f>'BY-HS CODE'!R401</f>
        <v>48</v>
      </c>
      <c r="S295" s="182">
        <f>'BY-HS CODE'!S401</f>
        <v>65</v>
      </c>
      <c r="T295" s="221">
        <f t="shared" si="86"/>
        <v>0.35416666666666669</v>
      </c>
    </row>
    <row r="296" spans="1:20" s="29" customFormat="1" ht="15" customHeight="1">
      <c r="A296" s="371" t="s">
        <v>362</v>
      </c>
      <c r="B296" s="255" t="s">
        <v>363</v>
      </c>
      <c r="C296" s="220">
        <f>'BY-HS CODE'!C402</f>
        <v>149477</v>
      </c>
      <c r="D296" s="220">
        <f>'BY-HS CODE'!D402</f>
        <v>183752</v>
      </c>
      <c r="E296" s="220">
        <f>'BY-HS CODE'!E402</f>
        <v>189415</v>
      </c>
      <c r="F296" s="220">
        <f>'BY-HS CODE'!F402</f>
        <v>168918</v>
      </c>
      <c r="G296" s="220">
        <f>'BY-HS CODE'!G402</f>
        <v>159440</v>
      </c>
      <c r="H296" s="220">
        <f>'BY-HS CODE'!H402</f>
        <v>166625</v>
      </c>
      <c r="I296" s="182">
        <f>'BY-HS CODE'!I402</f>
        <v>52637</v>
      </c>
      <c r="J296" s="298">
        <f>'BY-HS CODE'!J402</f>
        <v>42763</v>
      </c>
      <c r="K296" s="308">
        <f t="shared" si="85"/>
        <v>-0.18758667857210706</v>
      </c>
      <c r="L296" s="220">
        <f>'BY-HS CODE'!L402</f>
        <v>814</v>
      </c>
      <c r="M296" s="220">
        <f>'BY-HS CODE'!M402</f>
        <v>1491</v>
      </c>
      <c r="N296" s="220">
        <f>'BY-HS CODE'!N402</f>
        <v>631</v>
      </c>
      <c r="O296" s="220">
        <f>'BY-HS CODE'!O402</f>
        <v>514</v>
      </c>
      <c r="P296" s="220">
        <f>'BY-HS CODE'!P402</f>
        <v>277</v>
      </c>
      <c r="Q296" s="220">
        <f>'BY-HS CODE'!Q402</f>
        <v>480</v>
      </c>
      <c r="R296" s="182">
        <f>'BY-HS CODE'!R402</f>
        <v>130</v>
      </c>
      <c r="S296" s="182">
        <f>'BY-HS CODE'!S402</f>
        <v>68</v>
      </c>
      <c r="T296" s="221">
        <f t="shared" si="86"/>
        <v>-0.47692307692307695</v>
      </c>
    </row>
    <row r="297" spans="1:20" s="29" customFormat="1" ht="15" customHeight="1">
      <c r="A297" s="371" t="s">
        <v>364</v>
      </c>
      <c r="B297" s="255" t="s">
        <v>365</v>
      </c>
      <c r="C297" s="220">
        <f>'BY-HS CODE'!C403</f>
        <v>198760</v>
      </c>
      <c r="D297" s="220">
        <f>'BY-HS CODE'!D403</f>
        <v>282210</v>
      </c>
      <c r="E297" s="220">
        <f>'BY-HS CODE'!E403</f>
        <v>257669</v>
      </c>
      <c r="F297" s="220">
        <f>'BY-HS CODE'!F403</f>
        <v>173951</v>
      </c>
      <c r="G297" s="220">
        <f>'BY-HS CODE'!G403</f>
        <v>166849</v>
      </c>
      <c r="H297" s="220">
        <f>'BY-HS CODE'!H403</f>
        <v>272654</v>
      </c>
      <c r="I297" s="182">
        <f>'BY-HS CODE'!I403</f>
        <v>106942</v>
      </c>
      <c r="J297" s="298">
        <f>'BY-HS CODE'!J403</f>
        <v>114548</v>
      </c>
      <c r="K297" s="308">
        <f t="shared" si="85"/>
        <v>7.1122664621944609E-2</v>
      </c>
      <c r="L297" s="220">
        <f>'BY-HS CODE'!L403</f>
        <v>7296</v>
      </c>
      <c r="M297" s="220">
        <f>'BY-HS CODE'!M403</f>
        <v>4822</v>
      </c>
      <c r="N297" s="220">
        <f>'BY-HS CODE'!N403</f>
        <v>5433</v>
      </c>
      <c r="O297" s="220">
        <f>'BY-HS CODE'!O403</f>
        <v>1235</v>
      </c>
      <c r="P297" s="220">
        <f>'BY-HS CODE'!P403</f>
        <v>887</v>
      </c>
      <c r="Q297" s="220">
        <f>'BY-HS CODE'!Q403</f>
        <v>675</v>
      </c>
      <c r="R297" s="182">
        <f>'BY-HS CODE'!R403</f>
        <v>114</v>
      </c>
      <c r="S297" s="182">
        <f>'BY-HS CODE'!S403</f>
        <v>5</v>
      </c>
      <c r="T297" s="221">
        <f t="shared" si="86"/>
        <v>-0.95614035087719296</v>
      </c>
    </row>
    <row r="298" spans="1:20" s="29" customFormat="1" ht="15" customHeight="1">
      <c r="A298" s="371" t="s">
        <v>366</v>
      </c>
      <c r="B298" s="255" t="s">
        <v>367</v>
      </c>
      <c r="C298" s="220">
        <f>'BY-HS CODE'!C404</f>
        <v>50413</v>
      </c>
      <c r="D298" s="220">
        <f>'BY-HS CODE'!D404</f>
        <v>55022</v>
      </c>
      <c r="E298" s="220">
        <f>'BY-HS CODE'!E404</f>
        <v>92570</v>
      </c>
      <c r="F298" s="220">
        <f>'BY-HS CODE'!F404</f>
        <v>76190</v>
      </c>
      <c r="G298" s="220">
        <f>'BY-HS CODE'!G404</f>
        <v>55324</v>
      </c>
      <c r="H298" s="220">
        <f>'BY-HS CODE'!H404</f>
        <v>71002</v>
      </c>
      <c r="I298" s="182">
        <f>'BY-HS CODE'!I404</f>
        <v>19346</v>
      </c>
      <c r="J298" s="298">
        <f>'BY-HS CODE'!J404</f>
        <v>31971</v>
      </c>
      <c r="K298" s="308">
        <f t="shared" si="85"/>
        <v>0.65258968262173056</v>
      </c>
      <c r="L298" s="220">
        <f>'BY-HS CODE'!L404</f>
        <v>238</v>
      </c>
      <c r="M298" s="220">
        <f>'BY-HS CODE'!M404</f>
        <v>1092</v>
      </c>
      <c r="N298" s="220">
        <f>'BY-HS CODE'!N404</f>
        <v>499</v>
      </c>
      <c r="O298" s="220">
        <f>'BY-HS CODE'!O404</f>
        <v>311</v>
      </c>
      <c r="P298" s="220">
        <f>'BY-HS CODE'!P404</f>
        <v>876</v>
      </c>
      <c r="Q298" s="220">
        <f>'BY-HS CODE'!Q404</f>
        <v>89</v>
      </c>
      <c r="R298" s="182">
        <f>'BY-HS CODE'!R404</f>
        <v>7</v>
      </c>
      <c r="S298" s="182">
        <f>'BY-HS CODE'!S404</f>
        <v>54</v>
      </c>
      <c r="T298" s="221">
        <f t="shared" si="86"/>
        <v>6.7142857142857144</v>
      </c>
    </row>
    <row r="299" spans="1:20" s="29" customFormat="1" ht="15" customHeight="1">
      <c r="A299" s="371" t="s">
        <v>368</v>
      </c>
      <c r="B299" s="255" t="s">
        <v>369</v>
      </c>
      <c r="C299" s="220">
        <f>'BY-HS CODE'!C405</f>
        <v>756056</v>
      </c>
      <c r="D299" s="220">
        <f>'BY-HS CODE'!D405</f>
        <v>778007</v>
      </c>
      <c r="E299" s="220">
        <f>'BY-HS CODE'!E405</f>
        <v>897209</v>
      </c>
      <c r="F299" s="220">
        <f>'BY-HS CODE'!F405</f>
        <v>723392</v>
      </c>
      <c r="G299" s="220">
        <f>'BY-HS CODE'!G405</f>
        <v>716859</v>
      </c>
      <c r="H299" s="220">
        <f>'BY-HS CODE'!H405</f>
        <v>837127</v>
      </c>
      <c r="I299" s="182">
        <f>'BY-HS CODE'!I405</f>
        <v>254366</v>
      </c>
      <c r="J299" s="298">
        <f>'BY-HS CODE'!J405</f>
        <v>283933</v>
      </c>
      <c r="K299" s="308">
        <f t="shared" si="85"/>
        <v>0.11623801923213008</v>
      </c>
      <c r="L299" s="220">
        <f>'BY-HS CODE'!L405</f>
        <v>724</v>
      </c>
      <c r="M299" s="220">
        <f>'BY-HS CODE'!M405</f>
        <v>680</v>
      </c>
      <c r="N299" s="220">
        <f>'BY-HS CODE'!N405</f>
        <v>482</v>
      </c>
      <c r="O299" s="220">
        <f>'BY-HS CODE'!O405</f>
        <v>161</v>
      </c>
      <c r="P299" s="220">
        <f>'BY-HS CODE'!P405</f>
        <v>52</v>
      </c>
      <c r="Q299" s="220">
        <f>'BY-HS CODE'!Q405</f>
        <v>63</v>
      </c>
      <c r="R299" s="182">
        <f>'BY-HS CODE'!R405</f>
        <v>19</v>
      </c>
      <c r="S299" s="182">
        <f>'BY-HS CODE'!S405</f>
        <v>5</v>
      </c>
      <c r="T299" s="221">
        <f t="shared" si="86"/>
        <v>-0.73684210526315785</v>
      </c>
    </row>
    <row r="300" spans="1:20" s="29" customFormat="1" ht="15" customHeight="1">
      <c r="A300" s="371" t="s">
        <v>370</v>
      </c>
      <c r="B300" s="255" t="s">
        <v>371</v>
      </c>
      <c r="C300" s="220">
        <f>'BY-HS CODE'!C406</f>
        <v>9381</v>
      </c>
      <c r="D300" s="220">
        <f>'BY-HS CODE'!D406</f>
        <v>6265</v>
      </c>
      <c r="E300" s="220">
        <f>'BY-HS CODE'!E406</f>
        <v>4734</v>
      </c>
      <c r="F300" s="220">
        <f>'BY-HS CODE'!F406</f>
        <v>5303</v>
      </c>
      <c r="G300" s="220">
        <f>'BY-HS CODE'!G406</f>
        <v>4746</v>
      </c>
      <c r="H300" s="220">
        <f>'BY-HS CODE'!H406</f>
        <v>3873</v>
      </c>
      <c r="I300" s="182">
        <f>'BY-HS CODE'!I406</f>
        <v>890</v>
      </c>
      <c r="J300" s="298">
        <f>'BY-HS CODE'!J406</f>
        <v>1485</v>
      </c>
      <c r="K300" s="308">
        <f t="shared" si="85"/>
        <v>0.6685393258426966</v>
      </c>
      <c r="L300" s="220">
        <f>'BY-HS CODE'!L406</f>
        <v>3</v>
      </c>
      <c r="M300" s="220">
        <f>'BY-HS CODE'!M406</f>
        <v>154</v>
      </c>
      <c r="N300" s="220">
        <f>'BY-HS CODE'!N406</f>
        <v>3</v>
      </c>
      <c r="O300" s="220">
        <f>'BY-HS CODE'!O406</f>
        <v>3</v>
      </c>
      <c r="P300" s="220">
        <f>'BY-HS CODE'!P406</f>
        <v>14</v>
      </c>
      <c r="Q300" s="220">
        <f>'BY-HS CODE'!Q406</f>
        <v>55</v>
      </c>
      <c r="R300" s="182">
        <f>'BY-HS CODE'!R406</f>
        <v>6</v>
      </c>
      <c r="S300" s="182">
        <f>'BY-HS CODE'!S406</f>
        <v>139</v>
      </c>
      <c r="T300" s="221">
        <f t="shared" si="86"/>
        <v>22.166666666666668</v>
      </c>
    </row>
    <row r="301" spans="1:20" s="29" customFormat="1" ht="15" customHeight="1">
      <c r="A301" s="214"/>
      <c r="B301" s="255"/>
      <c r="C301" s="222"/>
      <c r="D301" s="222"/>
      <c r="E301" s="222"/>
      <c r="F301" s="222"/>
      <c r="G301" s="222"/>
      <c r="H301" s="222"/>
      <c r="I301" s="212"/>
      <c r="J301" s="299"/>
      <c r="K301" s="309"/>
      <c r="L301" s="222"/>
      <c r="M301" s="222"/>
      <c r="N301" s="222"/>
      <c r="O301" s="222"/>
      <c r="P301" s="222"/>
      <c r="Q301" s="222"/>
      <c r="R301" s="212"/>
      <c r="S301" s="212"/>
      <c r="T301" s="221"/>
    </row>
    <row r="302" spans="1:20" s="71" customFormat="1" ht="15" customHeight="1">
      <c r="A302" s="264" t="s">
        <v>401</v>
      </c>
      <c r="B302" s="258"/>
      <c r="C302" s="496">
        <f t="shared" ref="C302:J302" si="87">SUM(C288:C300)</f>
        <v>2879889</v>
      </c>
      <c r="D302" s="496">
        <f t="shared" si="87"/>
        <v>3190170</v>
      </c>
      <c r="E302" s="496">
        <f t="shared" si="87"/>
        <v>3531725</v>
      </c>
      <c r="F302" s="496">
        <f t="shared" ref="F302:H302" si="88">SUM(F288:F300)</f>
        <v>2845140</v>
      </c>
      <c r="G302" s="496">
        <f t="shared" si="88"/>
        <v>2662130</v>
      </c>
      <c r="H302" s="496">
        <f t="shared" si="88"/>
        <v>3470585</v>
      </c>
      <c r="I302" s="235">
        <f t="shared" si="87"/>
        <v>1020408</v>
      </c>
      <c r="J302" s="304">
        <f t="shared" si="87"/>
        <v>1187284</v>
      </c>
      <c r="K302" s="315">
        <f>(J302-I302)/I302</f>
        <v>0.16353850616616097</v>
      </c>
      <c r="L302" s="496">
        <f t="shared" ref="L302:S302" si="89">SUM(L288:L300)</f>
        <v>97816</v>
      </c>
      <c r="M302" s="496">
        <f t="shared" si="89"/>
        <v>112886</v>
      </c>
      <c r="N302" s="496">
        <f t="shared" si="89"/>
        <v>105296</v>
      </c>
      <c r="O302" s="496">
        <f t="shared" ref="O302:P302" si="90">SUM(O288:O300)</f>
        <v>82827</v>
      </c>
      <c r="P302" s="496">
        <f t="shared" si="90"/>
        <v>74654</v>
      </c>
      <c r="Q302" s="496">
        <f t="shared" ref="Q302" si="91">SUM(Q288:Q300)</f>
        <v>110521</v>
      </c>
      <c r="R302" s="235">
        <f t="shared" si="89"/>
        <v>31360</v>
      </c>
      <c r="S302" s="235">
        <f t="shared" si="89"/>
        <v>29941</v>
      </c>
      <c r="T302" s="224">
        <f>(S302-R302)/R302</f>
        <v>-4.5248724489795916E-2</v>
      </c>
    </row>
    <row r="303" spans="1:20" s="35" customFormat="1" ht="15" customHeight="1">
      <c r="A303" s="213"/>
      <c r="B303" s="187" t="s">
        <v>498</v>
      </c>
      <c r="C303" s="494"/>
      <c r="D303" s="494">
        <f>(D302-C302)/C302</f>
        <v>0.10774061083604264</v>
      </c>
      <c r="E303" s="494">
        <f>(E302-D302)/D302</f>
        <v>0.10706482726625854</v>
      </c>
      <c r="F303" s="494">
        <f>(F302-E302)/E302</f>
        <v>-0.19440500038932815</v>
      </c>
      <c r="G303" s="494">
        <f t="shared" ref="G303:H303" si="92">(G302-F302)/F302</f>
        <v>-6.432372396437433E-2</v>
      </c>
      <c r="H303" s="494">
        <f t="shared" si="92"/>
        <v>0.30368727297314557</v>
      </c>
      <c r="I303" s="225"/>
      <c r="J303" s="301"/>
      <c r="K303" s="311"/>
      <c r="L303" s="494"/>
      <c r="M303" s="494">
        <f>(M302-L302)/L302</f>
        <v>0.15406477467898913</v>
      </c>
      <c r="N303" s="494">
        <f>(N302-M302)/M302</f>
        <v>-6.7235972574101299E-2</v>
      </c>
      <c r="O303" s="494">
        <f>(O302-N302)/N302</f>
        <v>-0.2133889226561313</v>
      </c>
      <c r="P303" s="494">
        <f>(P302-O302)/O302</f>
        <v>-9.8675552657949708E-2</v>
      </c>
      <c r="Q303" s="494">
        <f>(Q302-P302)/P302</f>
        <v>0.48044311088488223</v>
      </c>
      <c r="R303" s="225"/>
      <c r="S303" s="225"/>
      <c r="T303" s="226"/>
    </row>
    <row r="304" spans="1:20" s="27" customFormat="1" ht="15" customHeight="1">
      <c r="A304" s="214"/>
      <c r="B304" s="181" t="s">
        <v>415</v>
      </c>
      <c r="C304" s="236">
        <f t="shared" ref="C304:J304" si="93">C302/C326</f>
        <v>9.1750777442584266E-2</v>
      </c>
      <c r="D304" s="236">
        <f>D302/D326</f>
        <v>9.5486609449988727E-2</v>
      </c>
      <c r="E304" s="236">
        <f>E302/E326</f>
        <v>9.5853682453548125E-2</v>
      </c>
      <c r="F304" s="236">
        <f>F302/F326</f>
        <v>7.8446510177485801E-2</v>
      </c>
      <c r="G304" s="236">
        <f t="shared" ref="G304:H304" si="94">G302/G326</f>
        <v>7.3548734957227774E-2</v>
      </c>
      <c r="H304" s="236">
        <f t="shared" si="94"/>
        <v>8.0405204504545788E-2</v>
      </c>
      <c r="I304" s="227">
        <f t="shared" si="93"/>
        <v>7.5390404939495684E-2</v>
      </c>
      <c r="J304" s="302">
        <f t="shared" si="93"/>
        <v>7.1894711250102564E-2</v>
      </c>
      <c r="K304" s="312"/>
      <c r="L304" s="236">
        <f t="shared" ref="L304:S304" si="95">L302/L326</f>
        <v>1.4063926336634461E-2</v>
      </c>
      <c r="M304" s="236">
        <f>M302/M326</f>
        <v>1.4239841281134121E-2</v>
      </c>
      <c r="N304" s="236">
        <f>N302/N326</f>
        <v>1.1213182517931124E-2</v>
      </c>
      <c r="O304" s="236">
        <f>O302/O326</f>
        <v>9.2703480485339263E-3</v>
      </c>
      <c r="P304" s="236">
        <f>P302/P326</f>
        <v>8.5057192057622043E-3</v>
      </c>
      <c r="Q304" s="236">
        <f>Q302/Q326</f>
        <v>1.0869310800271828E-2</v>
      </c>
      <c r="R304" s="227">
        <f t="shared" si="95"/>
        <v>9.0830940911228973E-3</v>
      </c>
      <c r="S304" s="227">
        <f t="shared" si="95"/>
        <v>8.2360005732549074E-3</v>
      </c>
      <c r="T304" s="228"/>
    </row>
    <row r="305" spans="1:20" s="32" customFormat="1" ht="15" customHeight="1">
      <c r="A305" s="263"/>
      <c r="B305" s="259" t="s">
        <v>499</v>
      </c>
      <c r="C305" s="229"/>
      <c r="D305" s="229"/>
      <c r="E305" s="229"/>
      <c r="F305" s="229"/>
      <c r="G305" s="229"/>
      <c r="H305" s="229"/>
      <c r="I305" s="230"/>
      <c r="J305" s="303"/>
      <c r="K305" s="313"/>
      <c r="L305" s="495">
        <f t="shared" ref="L305:S305" si="96">L302/C302</f>
        <v>3.3965197964227097E-2</v>
      </c>
      <c r="M305" s="495">
        <f t="shared" si="96"/>
        <v>3.5385575063397873E-2</v>
      </c>
      <c r="N305" s="495">
        <f t="shared" si="96"/>
        <v>2.9814325860592204E-2</v>
      </c>
      <c r="O305" s="495">
        <f t="shared" si="96"/>
        <v>2.9111748455260551E-2</v>
      </c>
      <c r="P305" s="495">
        <f t="shared" si="96"/>
        <v>2.8042958082437747E-2</v>
      </c>
      <c r="Q305" s="495">
        <f t="shared" si="96"/>
        <v>3.1845063584381307E-2</v>
      </c>
      <c r="R305" s="233">
        <f t="shared" si="96"/>
        <v>3.0732804917248786E-2</v>
      </c>
      <c r="S305" s="233">
        <f t="shared" si="96"/>
        <v>2.5218060716728264E-2</v>
      </c>
      <c r="T305" s="231"/>
    </row>
    <row r="306" spans="1:20" s="29" customFormat="1" ht="15" customHeight="1">
      <c r="A306" s="214"/>
      <c r="B306" s="255"/>
      <c r="C306" s="236"/>
      <c r="D306" s="236"/>
      <c r="E306" s="236"/>
      <c r="F306" s="236"/>
      <c r="G306" s="236"/>
      <c r="H306" s="236"/>
      <c r="I306" s="227"/>
      <c r="J306" s="302"/>
      <c r="K306" s="314"/>
      <c r="L306" s="236"/>
      <c r="M306" s="236"/>
      <c r="N306" s="236"/>
      <c r="O306" s="236"/>
      <c r="P306" s="236"/>
      <c r="Q306" s="236"/>
      <c r="R306" s="227"/>
      <c r="S306" s="227"/>
      <c r="T306" s="234"/>
    </row>
    <row r="307" spans="1:20" s="29" customFormat="1" ht="15" customHeight="1">
      <c r="A307" s="214" t="s">
        <v>477</v>
      </c>
      <c r="B307" s="181"/>
      <c r="C307" s="222"/>
      <c r="D307" s="222"/>
      <c r="E307" s="222"/>
      <c r="F307" s="222"/>
      <c r="G307" s="222"/>
      <c r="H307" s="222"/>
      <c r="I307" s="212"/>
      <c r="J307" s="299"/>
      <c r="K307" s="314"/>
      <c r="L307" s="222"/>
      <c r="M307" s="222"/>
      <c r="N307" s="222"/>
      <c r="O307" s="222"/>
      <c r="P307" s="222"/>
      <c r="Q307" s="222"/>
      <c r="R307" s="212"/>
      <c r="S307" s="212"/>
      <c r="T307" s="234"/>
    </row>
    <row r="308" spans="1:20" s="29" customFormat="1" ht="15" customHeight="1">
      <c r="A308" s="214"/>
      <c r="B308" s="181"/>
      <c r="C308" s="222"/>
      <c r="D308" s="222"/>
      <c r="E308" s="222"/>
      <c r="F308" s="222"/>
      <c r="G308" s="222"/>
      <c r="H308" s="222"/>
      <c r="I308" s="212"/>
      <c r="J308" s="299"/>
      <c r="K308" s="314"/>
      <c r="L308" s="222"/>
      <c r="M308" s="222"/>
      <c r="N308" s="222"/>
      <c r="O308" s="222"/>
      <c r="P308" s="222"/>
      <c r="Q308" s="222"/>
      <c r="R308" s="212"/>
      <c r="S308" s="212"/>
      <c r="T308" s="228"/>
    </row>
    <row r="309" spans="1:20" s="29" customFormat="1" ht="15" customHeight="1">
      <c r="A309" s="371" t="s">
        <v>525</v>
      </c>
      <c r="B309" s="255" t="s">
        <v>526</v>
      </c>
      <c r="C309" s="220">
        <f>'BY-HS CODE'!C40</f>
        <v>295755</v>
      </c>
      <c r="D309" s="220">
        <f>'BY-HS CODE'!D40</f>
        <v>275467</v>
      </c>
      <c r="E309" s="220">
        <f>'BY-HS CODE'!E40</f>
        <v>366481</v>
      </c>
      <c r="F309" s="220">
        <f>'BY-HS CODE'!F40</f>
        <v>260619</v>
      </c>
      <c r="G309" s="220">
        <f>'BY-HS CODE'!G40</f>
        <v>304785</v>
      </c>
      <c r="H309" s="220">
        <f>'BY-HS CODE'!H40</f>
        <v>287529</v>
      </c>
      <c r="I309" s="182">
        <f>'BY-HS CODE'!I40</f>
        <v>113673</v>
      </c>
      <c r="J309" s="298">
        <f>'BY-HS CODE'!J40</f>
        <v>188645</v>
      </c>
      <c r="K309" s="308">
        <f t="shared" ref="K309:K318" si="97">IF(I309&gt;0,(J309-I309)/I309,"n/a ")</f>
        <v>0.65954096399320861</v>
      </c>
      <c r="L309" s="220">
        <f>'BY-HS CODE'!L40</f>
        <v>10713</v>
      </c>
      <c r="M309" s="220">
        <f>'BY-HS CODE'!M40</f>
        <v>10316</v>
      </c>
      <c r="N309" s="220">
        <f>'BY-HS CODE'!N40</f>
        <v>8926</v>
      </c>
      <c r="O309" s="220">
        <f>'BY-HS CODE'!O40</f>
        <v>8222</v>
      </c>
      <c r="P309" s="220">
        <f>'BY-HS CODE'!P40</f>
        <v>6982</v>
      </c>
      <c r="Q309" s="220">
        <f>'BY-HS CODE'!Q40</f>
        <v>5946</v>
      </c>
      <c r="R309" s="182">
        <f>'BY-HS CODE'!R40</f>
        <v>1731</v>
      </c>
      <c r="S309" s="182">
        <f>'BY-HS CODE'!S40</f>
        <v>2173</v>
      </c>
      <c r="T309" s="221">
        <f t="shared" ref="T309:T318" si="98">IF(R309&gt;0,(S309-R309)/R309,"n/a ")</f>
        <v>0.2553437319468515</v>
      </c>
    </row>
    <row r="310" spans="1:20" s="29" customFormat="1" ht="15" customHeight="1">
      <c r="A310" s="371" t="s">
        <v>527</v>
      </c>
      <c r="B310" s="255" t="s">
        <v>528</v>
      </c>
      <c r="C310" s="220">
        <f>'BY-HS CODE'!C41</f>
        <v>181229</v>
      </c>
      <c r="D310" s="220">
        <f>'BY-HS CODE'!D41</f>
        <v>202168</v>
      </c>
      <c r="E310" s="220">
        <f>'BY-HS CODE'!E41</f>
        <v>250474</v>
      </c>
      <c r="F310" s="220">
        <f>'BY-HS CODE'!F41</f>
        <v>254702</v>
      </c>
      <c r="G310" s="220">
        <f>'BY-HS CODE'!G41</f>
        <v>249154</v>
      </c>
      <c r="H310" s="220">
        <f>'BY-HS CODE'!H41</f>
        <v>326968</v>
      </c>
      <c r="I310" s="182">
        <f>'BY-HS CODE'!I41</f>
        <v>103512</v>
      </c>
      <c r="J310" s="298">
        <f>'BY-HS CODE'!J41</f>
        <v>125934</v>
      </c>
      <c r="K310" s="308">
        <f t="shared" si="97"/>
        <v>0.2166125666589381</v>
      </c>
      <c r="L310" s="220">
        <f>'BY-HS CODE'!L41</f>
        <v>79</v>
      </c>
      <c r="M310" s="220">
        <f>'BY-HS CODE'!M41</f>
        <v>127</v>
      </c>
      <c r="N310" s="220">
        <f>'BY-HS CODE'!N41</f>
        <v>56</v>
      </c>
      <c r="O310" s="220">
        <f>'BY-HS CODE'!O41</f>
        <v>41</v>
      </c>
      <c r="P310" s="220">
        <f>'BY-HS CODE'!P41</f>
        <v>33</v>
      </c>
      <c r="Q310" s="220">
        <f>'BY-HS CODE'!Q41</f>
        <v>73</v>
      </c>
      <c r="R310" s="182">
        <f>'BY-HS CODE'!R41</f>
        <v>0</v>
      </c>
      <c r="S310" s="182">
        <f>'BY-HS CODE'!S41</f>
        <v>0</v>
      </c>
      <c r="T310" s="221" t="str">
        <f t="shared" si="98"/>
        <v xml:space="preserve">n/a </v>
      </c>
    </row>
    <row r="311" spans="1:20" s="29" customFormat="1" ht="15" customHeight="1">
      <c r="A311" s="371" t="s">
        <v>529</v>
      </c>
      <c r="B311" s="255" t="s">
        <v>544</v>
      </c>
      <c r="C311" s="220">
        <f>'BY-HS CODE'!C42</f>
        <v>1318219</v>
      </c>
      <c r="D311" s="220">
        <f>'BY-HS CODE'!D42</f>
        <v>1374497</v>
      </c>
      <c r="E311" s="220">
        <f>'BY-HS CODE'!E42</f>
        <v>1408814</v>
      </c>
      <c r="F311" s="220">
        <f>'BY-HS CODE'!F42</f>
        <v>1294028</v>
      </c>
      <c r="G311" s="220">
        <f>'BY-HS CODE'!G42</f>
        <v>1188736</v>
      </c>
      <c r="H311" s="220">
        <f>'BY-HS CODE'!H42</f>
        <v>1376622</v>
      </c>
      <c r="I311" s="182">
        <f>'BY-HS CODE'!I42</f>
        <v>433341</v>
      </c>
      <c r="J311" s="298">
        <f>'BY-HS CODE'!J42</f>
        <v>593486</v>
      </c>
      <c r="K311" s="308">
        <f t="shared" si="97"/>
        <v>0.36955884626656604</v>
      </c>
      <c r="L311" s="220">
        <f>'BY-HS CODE'!L42</f>
        <v>104731</v>
      </c>
      <c r="M311" s="220">
        <f>'BY-HS CODE'!M42</f>
        <v>102920</v>
      </c>
      <c r="N311" s="220">
        <f>'BY-HS CODE'!N42</f>
        <v>117866</v>
      </c>
      <c r="O311" s="220">
        <f>'BY-HS CODE'!O42</f>
        <v>100109</v>
      </c>
      <c r="P311" s="220">
        <f>'BY-HS CODE'!P42</f>
        <v>92463</v>
      </c>
      <c r="Q311" s="220">
        <f>'BY-HS CODE'!Q42</f>
        <v>76959</v>
      </c>
      <c r="R311" s="182">
        <f>'BY-HS CODE'!R42</f>
        <v>33188</v>
      </c>
      <c r="S311" s="182">
        <f>'BY-HS CODE'!S42</f>
        <v>25066</v>
      </c>
      <c r="T311" s="221">
        <f t="shared" si="98"/>
        <v>-0.24472700976256478</v>
      </c>
    </row>
    <row r="312" spans="1:20" s="29" customFormat="1" ht="15" customHeight="1">
      <c r="A312" s="371" t="s">
        <v>545</v>
      </c>
      <c r="B312" s="255" t="s">
        <v>546</v>
      </c>
      <c r="C312" s="220">
        <f>'BY-HS CODE'!C43</f>
        <v>478612</v>
      </c>
      <c r="D312" s="220">
        <f>'BY-HS CODE'!D43</f>
        <v>515083</v>
      </c>
      <c r="E312" s="220">
        <f>'BY-HS CODE'!E43</f>
        <v>617770</v>
      </c>
      <c r="F312" s="220">
        <f>'BY-HS CODE'!F43</f>
        <v>582405</v>
      </c>
      <c r="G312" s="220">
        <f>'BY-HS CODE'!G43</f>
        <v>584136</v>
      </c>
      <c r="H312" s="220">
        <f>'BY-HS CODE'!H43</f>
        <v>653028</v>
      </c>
      <c r="I312" s="182">
        <f>'BY-HS CODE'!I43</f>
        <v>222649</v>
      </c>
      <c r="J312" s="298">
        <f>'BY-HS CODE'!J43</f>
        <v>281516</v>
      </c>
      <c r="K312" s="308">
        <f t="shared" si="97"/>
        <v>0.26439373183800513</v>
      </c>
      <c r="L312" s="220">
        <f>'BY-HS CODE'!L43</f>
        <v>69297</v>
      </c>
      <c r="M312" s="220">
        <f>'BY-HS CODE'!M43</f>
        <v>82265</v>
      </c>
      <c r="N312" s="220">
        <f>'BY-HS CODE'!N43</f>
        <v>99505</v>
      </c>
      <c r="O312" s="220">
        <f>'BY-HS CODE'!O43</f>
        <v>91482</v>
      </c>
      <c r="P312" s="220">
        <f>'BY-HS CODE'!P43</f>
        <v>88971</v>
      </c>
      <c r="Q312" s="220">
        <f>'BY-HS CODE'!Q43</f>
        <v>103669</v>
      </c>
      <c r="R312" s="182">
        <f>'BY-HS CODE'!R43</f>
        <v>22986</v>
      </c>
      <c r="S312" s="182">
        <f>'BY-HS CODE'!S43</f>
        <v>27039</v>
      </c>
      <c r="T312" s="221">
        <f t="shared" si="98"/>
        <v>0.17632471939441399</v>
      </c>
    </row>
    <row r="313" spans="1:20" s="29" customFormat="1" ht="15" customHeight="1">
      <c r="A313" s="371" t="s">
        <v>547</v>
      </c>
      <c r="B313" s="255" t="s">
        <v>478</v>
      </c>
      <c r="C313" s="220">
        <f>'BY-HS CODE'!C44</f>
        <v>101780</v>
      </c>
      <c r="D313" s="220">
        <f>'BY-HS CODE'!D44</f>
        <v>110852</v>
      </c>
      <c r="E313" s="220">
        <f>'BY-HS CODE'!E44</f>
        <v>108974</v>
      </c>
      <c r="F313" s="220">
        <f>'BY-HS CODE'!F44</f>
        <v>120276</v>
      </c>
      <c r="G313" s="220">
        <f>'BY-HS CODE'!G44</f>
        <v>111407</v>
      </c>
      <c r="H313" s="220">
        <f>'BY-HS CODE'!H44</f>
        <v>102522</v>
      </c>
      <c r="I313" s="182">
        <f>'BY-HS CODE'!I44</f>
        <v>29019</v>
      </c>
      <c r="J313" s="298">
        <f>'BY-HS CODE'!J44</f>
        <v>31684</v>
      </c>
      <c r="K313" s="308">
        <f t="shared" si="97"/>
        <v>9.1836383059374888E-2</v>
      </c>
      <c r="L313" s="220">
        <f>'BY-HS CODE'!L44</f>
        <v>299</v>
      </c>
      <c r="M313" s="220">
        <f>'BY-HS CODE'!M44</f>
        <v>1377</v>
      </c>
      <c r="N313" s="220">
        <f>'BY-HS CODE'!N44</f>
        <v>899</v>
      </c>
      <c r="O313" s="220">
        <f>'BY-HS CODE'!O44</f>
        <v>524</v>
      </c>
      <c r="P313" s="220">
        <f>'BY-HS CODE'!P44</f>
        <v>54</v>
      </c>
      <c r="Q313" s="220">
        <f>'BY-HS CODE'!Q44</f>
        <v>85</v>
      </c>
      <c r="R313" s="182">
        <f>'BY-HS CODE'!R44</f>
        <v>35</v>
      </c>
      <c r="S313" s="182">
        <f>'BY-HS CODE'!S44</f>
        <v>1</v>
      </c>
      <c r="T313" s="221">
        <f t="shared" si="98"/>
        <v>-0.97142857142857142</v>
      </c>
    </row>
    <row r="314" spans="1:20" s="29" customFormat="1" ht="15" customHeight="1">
      <c r="A314" s="371" t="s">
        <v>549</v>
      </c>
      <c r="B314" s="255" t="s">
        <v>550</v>
      </c>
      <c r="C314" s="220">
        <f>'BY-HS CODE'!C45</f>
        <v>850707</v>
      </c>
      <c r="D314" s="220">
        <f>'BY-HS CODE'!D45</f>
        <v>1027186</v>
      </c>
      <c r="E314" s="220">
        <f>'BY-HS CODE'!E45</f>
        <v>1172080</v>
      </c>
      <c r="F314" s="220">
        <f>'BY-HS CODE'!F45</f>
        <v>1200393</v>
      </c>
      <c r="G314" s="220">
        <f>'BY-HS CODE'!G45</f>
        <v>1137172</v>
      </c>
      <c r="H314" s="220">
        <f>'BY-HS CODE'!H45</f>
        <v>1272869</v>
      </c>
      <c r="I314" s="182">
        <f>'BY-HS CODE'!I45</f>
        <v>370034</v>
      </c>
      <c r="J314" s="298">
        <f>'BY-HS CODE'!J45</f>
        <v>454681</v>
      </c>
      <c r="K314" s="308">
        <f t="shared" si="97"/>
        <v>0.22875465497765071</v>
      </c>
      <c r="L314" s="220">
        <f>'BY-HS CODE'!L45</f>
        <v>37364</v>
      </c>
      <c r="M314" s="220">
        <f>'BY-HS CODE'!M45</f>
        <v>27561</v>
      </c>
      <c r="N314" s="220">
        <f>'BY-HS CODE'!N45</f>
        <v>24898</v>
      </c>
      <c r="O314" s="220">
        <f>'BY-HS CODE'!O45</f>
        <v>21853</v>
      </c>
      <c r="P314" s="220">
        <f>'BY-HS CODE'!P45</f>
        <v>14439</v>
      </c>
      <c r="Q314" s="220">
        <f>'BY-HS CODE'!Q45</f>
        <v>15631</v>
      </c>
      <c r="R314" s="182">
        <f>'BY-HS CODE'!R45</f>
        <v>3726</v>
      </c>
      <c r="S314" s="182">
        <f>'BY-HS CODE'!S45</f>
        <v>3473</v>
      </c>
      <c r="T314" s="221">
        <f t="shared" si="98"/>
        <v>-6.7901234567901231E-2</v>
      </c>
    </row>
    <row r="315" spans="1:20" s="29" customFormat="1" ht="15" customHeight="1">
      <c r="A315" s="371" t="s">
        <v>551</v>
      </c>
      <c r="B315" s="255" t="s">
        <v>552</v>
      </c>
      <c r="C315" s="220">
        <f>'BY-HS CODE'!C46</f>
        <v>687447</v>
      </c>
      <c r="D315" s="220">
        <f>'BY-HS CODE'!D46</f>
        <v>796168</v>
      </c>
      <c r="E315" s="220">
        <f>'BY-HS CODE'!E46</f>
        <v>1088708</v>
      </c>
      <c r="F315" s="220">
        <f>'BY-HS CODE'!F46</f>
        <v>950734</v>
      </c>
      <c r="G315" s="220">
        <f>'BY-HS CODE'!G46</f>
        <v>964750</v>
      </c>
      <c r="H315" s="220">
        <f>'BY-HS CODE'!H46</f>
        <v>955324</v>
      </c>
      <c r="I315" s="182">
        <f>'BY-HS CODE'!I46</f>
        <v>286960</v>
      </c>
      <c r="J315" s="298">
        <f>'BY-HS CODE'!J46</f>
        <v>292698</v>
      </c>
      <c r="K315" s="308">
        <f t="shared" si="97"/>
        <v>1.9995818232506273E-2</v>
      </c>
      <c r="L315" s="220">
        <f>'BY-HS CODE'!L46</f>
        <v>2101</v>
      </c>
      <c r="M315" s="220">
        <f>'BY-HS CODE'!M46</f>
        <v>2665</v>
      </c>
      <c r="N315" s="220">
        <f>'BY-HS CODE'!N46</f>
        <v>2935</v>
      </c>
      <c r="O315" s="220">
        <f>'BY-HS CODE'!O46</f>
        <v>4707</v>
      </c>
      <c r="P315" s="220">
        <f>'BY-HS CODE'!P46</f>
        <v>8547</v>
      </c>
      <c r="Q315" s="220">
        <f>'BY-HS CODE'!Q46</f>
        <v>10218</v>
      </c>
      <c r="R315" s="182">
        <f>'BY-HS CODE'!R46</f>
        <v>6361</v>
      </c>
      <c r="S315" s="182">
        <f>'BY-HS CODE'!S46</f>
        <v>1687</v>
      </c>
      <c r="T315" s="221">
        <f t="shared" si="98"/>
        <v>-0.73479012733846882</v>
      </c>
    </row>
    <row r="316" spans="1:20" s="29" customFormat="1" ht="15" customHeight="1">
      <c r="A316" s="372" t="s">
        <v>634</v>
      </c>
      <c r="B316" s="255" t="s">
        <v>633</v>
      </c>
      <c r="C316" s="220">
        <f>'BY-HS CODE'!C47</f>
        <v>28950</v>
      </c>
      <c r="D316" s="220">
        <f>'BY-HS CODE'!D47</f>
        <v>32685</v>
      </c>
      <c r="E316" s="220">
        <f>'BY-HS CODE'!E47</f>
        <v>32237</v>
      </c>
      <c r="F316" s="220">
        <f>'BY-HS CODE'!F47</f>
        <v>42101</v>
      </c>
      <c r="G316" s="220">
        <f>'BY-HS CODE'!G47</f>
        <v>35320</v>
      </c>
      <c r="H316" s="220">
        <f>'BY-HS CODE'!H47</f>
        <v>46709</v>
      </c>
      <c r="I316" s="182">
        <f>'BY-HS CODE'!I47</f>
        <v>9617</v>
      </c>
      <c r="J316" s="298">
        <f>'BY-HS CODE'!J47</f>
        <v>10399</v>
      </c>
      <c r="K316" s="308">
        <f>IF(I316&gt;0,(J316-I316)/I316,"n/a ")</f>
        <v>8.1314339191015911E-2</v>
      </c>
      <c r="L316" s="220">
        <f>'BY-HS CODE'!L47</f>
        <v>456</v>
      </c>
      <c r="M316" s="220">
        <f>'BY-HS CODE'!M47</f>
        <v>651</v>
      </c>
      <c r="N316" s="220">
        <f>'BY-HS CODE'!N47</f>
        <v>2502</v>
      </c>
      <c r="O316" s="220">
        <f>'BY-HS CODE'!O47</f>
        <v>2541</v>
      </c>
      <c r="P316" s="220">
        <f>'BY-HS CODE'!P47</f>
        <v>1022</v>
      </c>
      <c r="Q316" s="220">
        <f>'BY-HS CODE'!Q47</f>
        <v>2396</v>
      </c>
      <c r="R316" s="182">
        <f>'BY-HS CODE'!R47</f>
        <v>1421</v>
      </c>
      <c r="S316" s="182">
        <f>'BY-HS CODE'!S47</f>
        <v>1451</v>
      </c>
      <c r="T316" s="221">
        <f>IF(R316&gt;0,(S316-R316)/R316,"n/a ")</f>
        <v>2.1111893033075299E-2</v>
      </c>
    </row>
    <row r="317" spans="1:20" s="29" customFormat="1" ht="15" customHeight="1">
      <c r="A317" s="371" t="s">
        <v>194</v>
      </c>
      <c r="B317" s="255" t="s">
        <v>195</v>
      </c>
      <c r="C317" s="220">
        <f>'BY-HS CODE'!C255</f>
        <v>140303</v>
      </c>
      <c r="D317" s="220">
        <f>'BY-HS CODE'!D255</f>
        <v>168011</v>
      </c>
      <c r="E317" s="220">
        <f>'BY-HS CODE'!E255</f>
        <v>186187</v>
      </c>
      <c r="F317" s="220">
        <f>'BY-HS CODE'!F255</f>
        <v>188132</v>
      </c>
      <c r="G317" s="220">
        <f>'BY-HS CODE'!G255</f>
        <v>170594</v>
      </c>
      <c r="H317" s="220">
        <f>'BY-HS CODE'!H255</f>
        <v>197476</v>
      </c>
      <c r="I317" s="182">
        <f>'BY-HS CODE'!I255</f>
        <v>63171</v>
      </c>
      <c r="J317" s="298">
        <f>'BY-HS CODE'!J255</f>
        <v>72962</v>
      </c>
      <c r="K317" s="308">
        <f t="shared" si="97"/>
        <v>0.15499200582545788</v>
      </c>
      <c r="L317" s="220">
        <f>'BY-HS CODE'!L255</f>
        <v>368</v>
      </c>
      <c r="M317" s="220">
        <f>'BY-HS CODE'!M255</f>
        <v>413</v>
      </c>
      <c r="N317" s="220">
        <f>'BY-HS CODE'!N255</f>
        <v>758</v>
      </c>
      <c r="O317" s="220">
        <f>'BY-HS CODE'!O255</f>
        <v>299</v>
      </c>
      <c r="P317" s="220">
        <f>'BY-HS CODE'!P255</f>
        <v>240</v>
      </c>
      <c r="Q317" s="220">
        <f>'BY-HS CODE'!Q255</f>
        <v>172</v>
      </c>
      <c r="R317" s="182">
        <f>'BY-HS CODE'!R255</f>
        <v>75</v>
      </c>
      <c r="S317" s="182">
        <f>'BY-HS CODE'!S255</f>
        <v>44</v>
      </c>
      <c r="T317" s="221">
        <f t="shared" si="98"/>
        <v>-0.41333333333333333</v>
      </c>
    </row>
    <row r="318" spans="1:20" s="29" customFormat="1" ht="15" customHeight="1">
      <c r="A318" s="371" t="s">
        <v>196</v>
      </c>
      <c r="B318" s="255" t="s">
        <v>479</v>
      </c>
      <c r="C318" s="220">
        <f>'BY-HS CODE'!C256</f>
        <v>419414</v>
      </c>
      <c r="D318" s="220">
        <f>'BY-HS CODE'!D256</f>
        <v>482395</v>
      </c>
      <c r="E318" s="220">
        <f>'BY-HS CODE'!E256</f>
        <v>562240</v>
      </c>
      <c r="F318" s="220">
        <f>'BY-HS CODE'!F256</f>
        <v>537797</v>
      </c>
      <c r="G318" s="220">
        <f>'BY-HS CODE'!G256</f>
        <v>520830</v>
      </c>
      <c r="H318" s="220">
        <f>'BY-HS CODE'!H256</f>
        <v>520398</v>
      </c>
      <c r="I318" s="182">
        <f>'BY-HS CODE'!I256</f>
        <v>170263</v>
      </c>
      <c r="J318" s="298">
        <f>'BY-HS CODE'!J256</f>
        <v>160359</v>
      </c>
      <c r="K318" s="308">
        <f t="shared" si="97"/>
        <v>-5.8168832923183547E-2</v>
      </c>
      <c r="L318" s="220">
        <f>'BY-HS CODE'!L256</f>
        <v>2064</v>
      </c>
      <c r="M318" s="220">
        <f>'BY-HS CODE'!M256</f>
        <v>4348</v>
      </c>
      <c r="N318" s="220">
        <f>'BY-HS CODE'!N256</f>
        <v>2886</v>
      </c>
      <c r="O318" s="220">
        <f>'BY-HS CODE'!O256</f>
        <v>2057</v>
      </c>
      <c r="P318" s="220">
        <f>'BY-HS CODE'!P256</f>
        <v>2439</v>
      </c>
      <c r="Q318" s="220">
        <f>'BY-HS CODE'!Q256</f>
        <v>1603</v>
      </c>
      <c r="R318" s="182">
        <f>'BY-HS CODE'!R256</f>
        <v>78</v>
      </c>
      <c r="S318" s="182">
        <f>'BY-HS CODE'!S256</f>
        <v>976</v>
      </c>
      <c r="T318" s="221">
        <f t="shared" si="98"/>
        <v>11.512820512820513</v>
      </c>
    </row>
    <row r="319" spans="1:20" s="29" customFormat="1" ht="15" customHeight="1">
      <c r="A319" s="261"/>
      <c r="B319" s="255"/>
      <c r="C319" s="222"/>
      <c r="D319" s="222"/>
      <c r="E319" s="222"/>
      <c r="F319" s="222"/>
      <c r="G319" s="222"/>
      <c r="H319" s="222"/>
      <c r="I319" s="212"/>
      <c r="J319" s="299"/>
      <c r="K319" s="309"/>
      <c r="L319" s="237"/>
      <c r="M319" s="237"/>
      <c r="N319" s="237"/>
      <c r="O319" s="237"/>
      <c r="P319" s="237"/>
      <c r="Q319" s="237"/>
      <c r="R319" s="238"/>
      <c r="S319" s="238"/>
      <c r="T319" s="221"/>
    </row>
    <row r="320" spans="1:20" s="31" customFormat="1" ht="15" customHeight="1">
      <c r="A320" s="264" t="s">
        <v>402</v>
      </c>
      <c r="B320" s="258"/>
      <c r="C320" s="496">
        <f t="shared" ref="C320:J320" si="99">SUM(C309:C318)</f>
        <v>4502416</v>
      </c>
      <c r="D320" s="496">
        <f t="shared" si="99"/>
        <v>4984512</v>
      </c>
      <c r="E320" s="496">
        <f t="shared" si="99"/>
        <v>5793965</v>
      </c>
      <c r="F320" s="496">
        <f t="shared" ref="F320:H320" si="100">SUM(F309:F318)</f>
        <v>5431187</v>
      </c>
      <c r="G320" s="496">
        <f t="shared" si="100"/>
        <v>5266884</v>
      </c>
      <c r="H320" s="496">
        <f t="shared" si="100"/>
        <v>5739445</v>
      </c>
      <c r="I320" s="235">
        <f t="shared" si="99"/>
        <v>1802239</v>
      </c>
      <c r="J320" s="304">
        <f t="shared" si="99"/>
        <v>2212364</v>
      </c>
      <c r="K320" s="315">
        <f>(J320-I320)/I320</f>
        <v>0.22756415769495611</v>
      </c>
      <c r="L320" s="497">
        <f t="shared" ref="L320:S320" si="101">SUM(L309:L318)</f>
        <v>227472</v>
      </c>
      <c r="M320" s="497">
        <f t="shared" si="101"/>
        <v>232643</v>
      </c>
      <c r="N320" s="497">
        <f t="shared" si="101"/>
        <v>261231</v>
      </c>
      <c r="O320" s="497">
        <f t="shared" ref="O320:P320" si="102">SUM(O309:O318)</f>
        <v>231835</v>
      </c>
      <c r="P320" s="497">
        <f t="shared" si="102"/>
        <v>215190</v>
      </c>
      <c r="Q320" s="497">
        <f t="shared" ref="Q320" si="103">SUM(Q309:Q318)</f>
        <v>216752</v>
      </c>
      <c r="R320" s="239">
        <f t="shared" si="101"/>
        <v>69601</v>
      </c>
      <c r="S320" s="239">
        <f t="shared" si="101"/>
        <v>61910</v>
      </c>
      <c r="T320" s="224">
        <f>(S320-R320)/R320</f>
        <v>-0.11050128590106464</v>
      </c>
    </row>
    <row r="321" spans="1:20" s="35" customFormat="1" ht="15" customHeight="1">
      <c r="A321" s="213"/>
      <c r="B321" s="187" t="s">
        <v>498</v>
      </c>
      <c r="C321" s="494"/>
      <c r="D321" s="494">
        <f>(D320-C320)/C320</f>
        <v>0.10707495708970473</v>
      </c>
      <c r="E321" s="494">
        <f>(E320-D320)/D320</f>
        <v>0.16239363050986735</v>
      </c>
      <c r="F321" s="494">
        <f>(F320-E320)/E320</f>
        <v>-6.2613081024824963E-2</v>
      </c>
      <c r="G321" s="494">
        <f t="shared" ref="G321:H321" si="104">(G320-F320)/F320</f>
        <v>-3.0251766326587541E-2</v>
      </c>
      <c r="H321" s="494">
        <f t="shared" si="104"/>
        <v>8.9723069655606613E-2</v>
      </c>
      <c r="I321" s="225"/>
      <c r="J321" s="301"/>
      <c r="K321" s="311"/>
      <c r="L321" s="494"/>
      <c r="M321" s="494">
        <f>(M320-L320)/L320</f>
        <v>2.2732468171906873E-2</v>
      </c>
      <c r="N321" s="494">
        <f>(N320-M320)/M320</f>
        <v>0.12288355978903298</v>
      </c>
      <c r="O321" s="494">
        <f>(O320-N320)/N320</f>
        <v>-0.11252875807235742</v>
      </c>
      <c r="P321" s="494">
        <f>(P320-O320)/O320</f>
        <v>-7.1796752000345077E-2</v>
      </c>
      <c r="Q321" s="494">
        <f>(Q320-P320)/P320</f>
        <v>7.2587016125284631E-3</v>
      </c>
      <c r="R321" s="225"/>
      <c r="S321" s="225"/>
      <c r="T321" s="226"/>
    </row>
    <row r="322" spans="1:20" s="27" customFormat="1" ht="15" customHeight="1">
      <c r="A322" s="214"/>
      <c r="B322" s="181" t="s">
        <v>415</v>
      </c>
      <c r="C322" s="236">
        <f t="shared" ref="C322:J322" si="105">C320/C326</f>
        <v>0.14344308699742611</v>
      </c>
      <c r="D322" s="236">
        <f>D320/D326</f>
        <v>0.14919397732496456</v>
      </c>
      <c r="E322" s="236">
        <f>E320/E326</f>
        <v>0.15725258372522546</v>
      </c>
      <c r="F322" s="236">
        <f>F320/F326</f>
        <v>0.14974927991990855</v>
      </c>
      <c r="G322" s="236">
        <f t="shared" ref="G322:H322" si="106">G320/G326</f>
        <v>0.14551229856034967</v>
      </c>
      <c r="H322" s="236">
        <f t="shared" si="106"/>
        <v>0.13296929738577007</v>
      </c>
      <c r="I322" s="227">
        <f t="shared" si="105"/>
        <v>0.13315411875225572</v>
      </c>
      <c r="J322" s="302">
        <f t="shared" si="105"/>
        <v>0.13396733297182636</v>
      </c>
      <c r="K322" s="316"/>
      <c r="L322" s="498">
        <f t="shared" ref="L322:S322" si="107">L320/L326</f>
        <v>3.2705788947073218E-2</v>
      </c>
      <c r="M322" s="498">
        <f>M320/M326</f>
        <v>2.9346414924498038E-2</v>
      </c>
      <c r="N322" s="498">
        <f>N320/N326</f>
        <v>2.7819013849924645E-2</v>
      </c>
      <c r="O322" s="498">
        <f>O320/O326</f>
        <v>2.5947953443102648E-2</v>
      </c>
      <c r="P322" s="498">
        <f>P320/P326</f>
        <v>2.4517717950651927E-2</v>
      </c>
      <c r="Q322" s="498">
        <f>Q320/Q326</f>
        <v>2.1316716774011448E-2</v>
      </c>
      <c r="R322" s="240">
        <f t="shared" si="107"/>
        <v>2.0159197443757805E-2</v>
      </c>
      <c r="S322" s="240">
        <f t="shared" si="107"/>
        <v>1.7029851891727441E-2</v>
      </c>
      <c r="T322" s="204"/>
    </row>
    <row r="323" spans="1:20" s="32" customFormat="1" ht="15" customHeight="1">
      <c r="A323" s="263"/>
      <c r="B323" s="259" t="s">
        <v>499</v>
      </c>
      <c r="C323" s="229"/>
      <c r="D323" s="229"/>
      <c r="E323" s="229"/>
      <c r="F323" s="229"/>
      <c r="G323" s="229"/>
      <c r="H323" s="229"/>
      <c r="I323" s="230"/>
      <c r="J323" s="303"/>
      <c r="K323" s="313"/>
      <c r="L323" s="495">
        <f t="shared" ref="L323:S323" si="108">L320/C320</f>
        <v>5.0522208520936314E-2</v>
      </c>
      <c r="M323" s="495">
        <f t="shared" si="108"/>
        <v>4.6673174826342076E-2</v>
      </c>
      <c r="N323" s="495">
        <f t="shared" si="108"/>
        <v>4.5086741117697469E-2</v>
      </c>
      <c r="O323" s="495">
        <f t="shared" si="108"/>
        <v>4.2685880637142487E-2</v>
      </c>
      <c r="P323" s="495">
        <f t="shared" si="108"/>
        <v>4.0857174754560764E-2</v>
      </c>
      <c r="Q323" s="495">
        <f t="shared" si="108"/>
        <v>3.7765323999097475E-2</v>
      </c>
      <c r="R323" s="233">
        <f t="shared" si="108"/>
        <v>3.8619184248038133E-2</v>
      </c>
      <c r="S323" s="233">
        <f t="shared" si="108"/>
        <v>2.7983641028329877E-2</v>
      </c>
      <c r="T323" s="231"/>
    </row>
    <row r="324" spans="1:20" s="32" customFormat="1" ht="15" customHeight="1">
      <c r="A324" s="263"/>
      <c r="B324" s="259"/>
      <c r="C324" s="229"/>
      <c r="D324" s="229"/>
      <c r="E324" s="229"/>
      <c r="F324" s="229"/>
      <c r="G324" s="229"/>
      <c r="H324" s="229"/>
      <c r="I324" s="230"/>
      <c r="J324" s="303"/>
      <c r="K324" s="313"/>
      <c r="L324" s="232"/>
      <c r="M324" s="232"/>
      <c r="N324" s="232"/>
      <c r="O324" s="232"/>
      <c r="P324" s="232"/>
      <c r="Q324" s="232"/>
      <c r="R324" s="233"/>
      <c r="S324" s="233"/>
      <c r="T324" s="231"/>
    </row>
    <row r="325" spans="1:20" s="29" customFormat="1" ht="15" customHeight="1">
      <c r="A325" s="261"/>
      <c r="B325" s="255"/>
      <c r="C325" s="222"/>
      <c r="D325" s="222"/>
      <c r="E325" s="222"/>
      <c r="F325" s="222"/>
      <c r="G325" s="222"/>
      <c r="H325" s="222"/>
      <c r="I325" s="212"/>
      <c r="J325" s="299"/>
      <c r="K325" s="309"/>
      <c r="L325" s="237"/>
      <c r="M325" s="237"/>
      <c r="N325" s="237"/>
      <c r="O325" s="237"/>
      <c r="P325" s="237"/>
      <c r="Q325" s="237"/>
      <c r="R325" s="238"/>
      <c r="S325" s="238"/>
      <c r="T325" s="221"/>
    </row>
    <row r="326" spans="1:20" s="29" customFormat="1" ht="15" customHeight="1">
      <c r="A326" s="467" t="s">
        <v>922</v>
      </c>
      <c r="B326" s="260"/>
      <c r="C326" s="499">
        <f t="shared" ref="C326:J326" si="109">C74+C185+C280+C302+C320</f>
        <v>31388170</v>
      </c>
      <c r="D326" s="499">
        <f>D74+D185+D280+D302+D320</f>
        <v>33409606</v>
      </c>
      <c r="E326" s="499">
        <f>E74+E185+E280+E302+E320</f>
        <v>36844959</v>
      </c>
      <c r="F326" s="499">
        <f>F74+F185+F280+F302+F320</f>
        <v>36268535</v>
      </c>
      <c r="G326" s="499">
        <f t="shared" ref="G326:H326" si="110">G74+G185+G280+G302+G320</f>
        <v>36195456</v>
      </c>
      <c r="H326" s="499">
        <f t="shared" si="110"/>
        <v>43163686</v>
      </c>
      <c r="I326" s="241">
        <f t="shared" si="109"/>
        <v>13534985</v>
      </c>
      <c r="J326" s="305">
        <f t="shared" si="109"/>
        <v>16514205</v>
      </c>
      <c r="K326" s="317">
        <f>(J326-I326)/I326</f>
        <v>0.22011254537777472</v>
      </c>
      <c r="L326" s="500">
        <f t="shared" ref="L326:S326" si="111">L74+L185+L280+L302+L320</f>
        <v>6955099</v>
      </c>
      <c r="M326" s="500">
        <f>M74+M185+M280+M302+M320</f>
        <v>7927476</v>
      </c>
      <c r="N326" s="500">
        <f>N74+N185+N280+N302+N320</f>
        <v>9390376</v>
      </c>
      <c r="O326" s="500">
        <f>O74+O185+O280+O302+O320</f>
        <v>8934616</v>
      </c>
      <c r="P326" s="500">
        <f>P74+P185+P280+P302+P320</f>
        <v>8776918</v>
      </c>
      <c r="Q326" s="500">
        <f>Q74+Q185+Q280+Q302+Q320</f>
        <v>10168170</v>
      </c>
      <c r="R326" s="242">
        <f t="shared" si="111"/>
        <v>3452568</v>
      </c>
      <c r="S326" s="242">
        <f t="shared" si="111"/>
        <v>3635381</v>
      </c>
      <c r="T326" s="243">
        <f>(S326-R326)/R326</f>
        <v>5.2949862247463335E-2</v>
      </c>
    </row>
    <row r="327" spans="1:20" s="35" customFormat="1" ht="15" customHeight="1">
      <c r="A327" s="213"/>
      <c r="B327" s="187" t="s">
        <v>498</v>
      </c>
      <c r="C327" s="494"/>
      <c r="D327" s="494">
        <f>(D326-C326)/C326</f>
        <v>6.440120593204382E-2</v>
      </c>
      <c r="E327" s="494">
        <f>(E326-D326)/D326</f>
        <v>0.1028253071885972</v>
      </c>
      <c r="F327" s="494">
        <f>(F326-E326)/E326</f>
        <v>-1.5644582478704889E-2</v>
      </c>
      <c r="G327" s="494">
        <f t="shared" ref="G327:H327" si="112">(G326-F326)/F326</f>
        <v>-2.014942153026032E-3</v>
      </c>
      <c r="H327" s="494">
        <f t="shared" si="112"/>
        <v>0.19251670706952828</v>
      </c>
      <c r="I327" s="225"/>
      <c r="J327" s="301"/>
      <c r="K327" s="311" t="s">
        <v>480</v>
      </c>
      <c r="L327" s="494"/>
      <c r="M327" s="494">
        <f>(M326-L326)/L326</f>
        <v>0.13980778706385055</v>
      </c>
      <c r="N327" s="494">
        <f>(N326-M326)/M326</f>
        <v>0.18453540572055974</v>
      </c>
      <c r="O327" s="494">
        <f>(O326-N326)/N326</f>
        <v>-4.8534797754637302E-2</v>
      </c>
      <c r="P327" s="494">
        <f>(P326-O326)/O326</f>
        <v>-1.7650226937565083E-2</v>
      </c>
      <c r="Q327" s="494">
        <f>(Q326-P326)/P326</f>
        <v>0.15851258949895625</v>
      </c>
      <c r="R327" s="225"/>
      <c r="S327" s="225"/>
      <c r="T327" s="226" t="s">
        <v>480</v>
      </c>
    </row>
    <row r="328" spans="1:20" s="32" customFormat="1" ht="15" customHeight="1">
      <c r="A328" s="117"/>
      <c r="B328" s="188" t="s">
        <v>499</v>
      </c>
      <c r="C328" s="244"/>
      <c r="D328" s="244"/>
      <c r="E328" s="244"/>
      <c r="F328" s="244"/>
      <c r="G328" s="244"/>
      <c r="H328" s="244"/>
      <c r="I328" s="245"/>
      <c r="J328" s="245"/>
      <c r="K328" s="246"/>
      <c r="L328" s="501">
        <f t="shared" ref="L328:S328" si="113">L326/C326</f>
        <v>0.22158345007052019</v>
      </c>
      <c r="M328" s="501">
        <f t="shared" si="113"/>
        <v>0.2372813375889557</v>
      </c>
      <c r="N328" s="501">
        <f t="shared" si="113"/>
        <v>0.25486189304756723</v>
      </c>
      <c r="O328" s="501">
        <f t="shared" si="113"/>
        <v>0.24634620615362601</v>
      </c>
      <c r="P328" s="501">
        <f t="shared" si="113"/>
        <v>0.24248673645664251</v>
      </c>
      <c r="Q328" s="501">
        <f t="shared" si="113"/>
        <v>0.23557232809079373</v>
      </c>
      <c r="R328" s="247">
        <f t="shared" si="113"/>
        <v>0.25508473042267871</v>
      </c>
      <c r="S328" s="247">
        <f t="shared" si="113"/>
        <v>0.22013660360883253</v>
      </c>
      <c r="T328" s="245"/>
    </row>
    <row r="329" spans="1:20" ht="15" customHeight="1">
      <c r="C329" s="248"/>
      <c r="D329" s="248"/>
      <c r="E329" s="248"/>
      <c r="F329" s="248"/>
      <c r="G329" s="248"/>
      <c r="H329" s="248"/>
      <c r="I329" s="249"/>
      <c r="J329" s="249"/>
      <c r="K329" s="250"/>
      <c r="L329" s="251"/>
      <c r="M329" s="251"/>
      <c r="N329" s="251"/>
      <c r="O329" s="251"/>
      <c r="P329" s="251"/>
      <c r="Q329" s="251"/>
      <c r="R329" s="252"/>
      <c r="S329" s="252"/>
      <c r="T329" s="253"/>
    </row>
    <row r="330" spans="1:20" ht="15" customHeight="1">
      <c r="C330" s="248"/>
      <c r="D330" s="248"/>
      <c r="E330" s="248"/>
      <c r="F330" s="248"/>
      <c r="G330" s="248"/>
      <c r="H330" s="248"/>
      <c r="I330" s="249"/>
      <c r="J330" s="249"/>
      <c r="K330" s="250"/>
      <c r="L330" s="251"/>
      <c r="M330" s="251"/>
      <c r="N330" s="251"/>
      <c r="O330" s="251"/>
      <c r="P330" s="251"/>
      <c r="Q330" s="251"/>
      <c r="R330" s="252"/>
      <c r="S330" s="252"/>
      <c r="T330" s="253"/>
    </row>
  </sheetData>
  <autoFilter ref="A9:B328" xr:uid="{00000000-0009-0000-0000-000001000000}"/>
  <mergeCells count="38">
    <mergeCell ref="Q6:Q8"/>
    <mergeCell ref="P40:P42"/>
    <mergeCell ref="Q40:Q42"/>
    <mergeCell ref="T40:T42"/>
    <mergeCell ref="S6:S8"/>
    <mergeCell ref="T6:T8"/>
    <mergeCell ref="S40:S42"/>
    <mergeCell ref="R6:R8"/>
    <mergeCell ref="R40:R42"/>
    <mergeCell ref="A6:B8"/>
    <mergeCell ref="A40:B42"/>
    <mergeCell ref="J6:J8"/>
    <mergeCell ref="J40:J42"/>
    <mergeCell ref="I40:I42"/>
    <mergeCell ref="I6:I8"/>
    <mergeCell ref="F6:F8"/>
    <mergeCell ref="F40:F42"/>
    <mergeCell ref="C6:C8"/>
    <mergeCell ref="C40:C42"/>
    <mergeCell ref="D6:D8"/>
    <mergeCell ref="E6:E8"/>
    <mergeCell ref="D40:D42"/>
    <mergeCell ref="E40:E42"/>
    <mergeCell ref="G6:G8"/>
    <mergeCell ref="H6:H8"/>
    <mergeCell ref="G40:G42"/>
    <mergeCell ref="H40:H42"/>
    <mergeCell ref="P6:P8"/>
    <mergeCell ref="L6:L8"/>
    <mergeCell ref="L40:L42"/>
    <mergeCell ref="K40:K42"/>
    <mergeCell ref="K6:K8"/>
    <mergeCell ref="M6:M8"/>
    <mergeCell ref="N6:N8"/>
    <mergeCell ref="O6:O8"/>
    <mergeCell ref="O40:O42"/>
    <mergeCell ref="M40:M42"/>
    <mergeCell ref="N40:N42"/>
  </mergeCells>
  <phoneticPr fontId="0" type="noConversion"/>
  <printOptions verticalCentered="1"/>
  <pageMargins left="0.39370078740157483" right="0.19685039370078741" top="0.9055118110236221" bottom="0.9055118110236221" header="0.35433070866141736" footer="0.35433070866141736"/>
  <pageSetup scale="65" orientation="landscape" r:id="rId1"/>
  <headerFooter differentFirst="1" alignWithMargins="0">
    <oddHeader>&amp;L&amp;"-,Bold"&amp;K03+000All figures in thousands of dollars (based on CIF Value)&amp;R&amp;"-,Bold"&amp;K03+000Korea - Total  Agricultural Imports by Sector 2016 - 2022 (April)</oddHeader>
    <oddFooter>&amp;R&amp;"-,Bold"&amp;K03+000&amp;P of &amp;N Pages</oddFooter>
  </headerFooter>
  <rowBreaks count="1" manualBreakCount="1">
    <brk id="39" max="16383" man="1"/>
  </rowBreaks>
  <ignoredErrors>
    <ignoredError sqref="K10:K25 K326" formula="1"/>
    <ignoredError sqref="A47:A3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6"/>
  <sheetViews>
    <sheetView view="pageBreakPreview" zoomScaleNormal="100" zoomScaleSheetLayoutView="100" workbookViewId="0">
      <pane ySplit="4" topLeftCell="A5" activePane="bottomLeft" state="frozen"/>
      <selection pane="bottomLeft" activeCell="J1" sqref="J1"/>
    </sheetView>
  </sheetViews>
  <sheetFormatPr defaultColWidth="9" defaultRowHeight="15.75"/>
  <cols>
    <col min="1" max="1" width="7.875" bestFit="1" customWidth="1"/>
    <col min="2" max="2" width="28.875" customWidth="1"/>
    <col min="3" max="6" width="10.75" customWidth="1"/>
    <col min="7" max="7" width="11.875" customWidth="1"/>
    <col min="8" max="8" width="13" style="70" customWidth="1"/>
    <col min="9" max="9" width="13" style="56" customWidth="1"/>
  </cols>
  <sheetData>
    <row r="1" spans="1:13" s="39" customFormat="1" ht="30" customHeight="1">
      <c r="A1" s="536" t="s">
        <v>908</v>
      </c>
      <c r="B1" s="537"/>
      <c r="C1" s="354">
        <v>2017</v>
      </c>
      <c r="D1" s="354">
        <v>2018</v>
      </c>
      <c r="E1" s="354">
        <v>2019</v>
      </c>
      <c r="F1" s="354">
        <v>2020</v>
      </c>
      <c r="G1" s="354">
        <v>2021</v>
      </c>
      <c r="H1" s="357" t="s">
        <v>939</v>
      </c>
      <c r="I1" s="358" t="s">
        <v>940</v>
      </c>
    </row>
    <row r="2" spans="1:13" s="44" customFormat="1" ht="17.25" customHeight="1">
      <c r="A2" s="355"/>
      <c r="B2" s="350" t="s">
        <v>919</v>
      </c>
      <c r="C2" s="351"/>
      <c r="D2" s="351"/>
      <c r="E2" s="351"/>
      <c r="F2" s="351"/>
      <c r="G2" s="351"/>
      <c r="H2" s="502">
        <f>SUM(H5:H239)</f>
        <v>13534985</v>
      </c>
      <c r="I2" s="359">
        <f>SUM(I5:I239)</f>
        <v>16514206</v>
      </c>
    </row>
    <row r="3" spans="1:13" s="44" customFormat="1" ht="19.5" customHeight="1">
      <c r="A3" s="364" t="s">
        <v>635</v>
      </c>
      <c r="B3" s="364" t="s">
        <v>632</v>
      </c>
      <c r="C3" s="365" t="s">
        <v>637</v>
      </c>
      <c r="D3" s="365" t="s">
        <v>637</v>
      </c>
      <c r="E3" s="366" t="s">
        <v>637</v>
      </c>
      <c r="F3" s="366" t="s">
        <v>637</v>
      </c>
      <c r="G3" s="366" t="s">
        <v>637</v>
      </c>
      <c r="H3" s="366" t="s">
        <v>637</v>
      </c>
      <c r="I3" s="366" t="s">
        <v>637</v>
      </c>
    </row>
    <row r="4" spans="1:13" s="3" customFormat="1" ht="17.25" customHeight="1">
      <c r="A4" s="344"/>
      <c r="B4" s="345"/>
      <c r="C4" s="77"/>
      <c r="D4" s="77"/>
      <c r="E4" s="77"/>
      <c r="F4" s="77"/>
      <c r="G4" s="77"/>
      <c r="H4" s="337"/>
      <c r="I4" s="338"/>
    </row>
    <row r="5" spans="1:13" s="3" customFormat="1" ht="17.25" customHeight="1">
      <c r="A5" s="373" t="s">
        <v>485</v>
      </c>
      <c r="B5" s="347" t="s">
        <v>677</v>
      </c>
      <c r="C5" s="352">
        <v>30101</v>
      </c>
      <c r="D5" s="352">
        <v>23079</v>
      </c>
      <c r="E5" s="352">
        <v>22661</v>
      </c>
      <c r="F5" s="352">
        <v>18590</v>
      </c>
      <c r="G5" s="352">
        <v>8779</v>
      </c>
      <c r="H5" s="339">
        <v>3422</v>
      </c>
      <c r="I5" s="121">
        <v>4191</v>
      </c>
    </row>
    <row r="6" spans="1:13" s="3" customFormat="1" ht="17.25" customHeight="1">
      <c r="A6" s="373" t="s">
        <v>487</v>
      </c>
      <c r="B6" s="347" t="s">
        <v>678</v>
      </c>
      <c r="C6" s="352">
        <v>988</v>
      </c>
      <c r="D6" s="352">
        <v>960</v>
      </c>
      <c r="E6" s="352">
        <v>851</v>
      </c>
      <c r="F6" s="352">
        <v>432</v>
      </c>
      <c r="G6" s="352">
        <v>475</v>
      </c>
      <c r="H6" s="339">
        <v>0</v>
      </c>
      <c r="I6" s="121">
        <v>0</v>
      </c>
    </row>
    <row r="7" spans="1:13" s="3" customFormat="1" ht="17.25" customHeight="1">
      <c r="A7" s="373" t="s">
        <v>489</v>
      </c>
      <c r="B7" s="347" t="s">
        <v>679</v>
      </c>
      <c r="C7" s="352">
        <v>8215</v>
      </c>
      <c r="D7" s="352">
        <v>4091</v>
      </c>
      <c r="E7" s="352">
        <v>2050</v>
      </c>
      <c r="F7" s="352">
        <v>1707</v>
      </c>
      <c r="G7" s="352">
        <v>3462</v>
      </c>
      <c r="H7" s="339">
        <v>151</v>
      </c>
      <c r="I7" s="121">
        <v>562</v>
      </c>
    </row>
    <row r="8" spans="1:13" s="3" customFormat="1" ht="17.25" customHeight="1">
      <c r="A8" s="373" t="s">
        <v>491</v>
      </c>
      <c r="B8" s="347" t="s">
        <v>680</v>
      </c>
      <c r="C8" s="352">
        <v>0</v>
      </c>
      <c r="D8" s="352">
        <v>1023</v>
      </c>
      <c r="E8" s="352">
        <v>0</v>
      </c>
      <c r="F8" s="352">
        <v>0</v>
      </c>
      <c r="G8" s="352">
        <v>0</v>
      </c>
      <c r="H8" s="339">
        <v>0</v>
      </c>
      <c r="I8" s="121">
        <v>0</v>
      </c>
    </row>
    <row r="9" spans="1:13" s="3" customFormat="1" ht="17.25" customHeight="1">
      <c r="A9" s="373" t="s">
        <v>493</v>
      </c>
      <c r="B9" s="347" t="s">
        <v>681</v>
      </c>
      <c r="C9" s="352">
        <v>24130</v>
      </c>
      <c r="D9" s="352">
        <v>12409</v>
      </c>
      <c r="E9" s="352">
        <v>11852</v>
      </c>
      <c r="F9" s="352">
        <v>11884</v>
      </c>
      <c r="G9" s="352">
        <v>13561</v>
      </c>
      <c r="H9" s="339">
        <v>4583</v>
      </c>
      <c r="I9" s="121">
        <v>3352</v>
      </c>
    </row>
    <row r="10" spans="1:13" s="3" customFormat="1" ht="17.25" customHeight="1">
      <c r="A10" s="373" t="s">
        <v>495</v>
      </c>
      <c r="B10" s="347" t="s">
        <v>682</v>
      </c>
      <c r="C10" s="352">
        <v>26834</v>
      </c>
      <c r="D10" s="352">
        <v>32080</v>
      </c>
      <c r="E10" s="352">
        <v>31506</v>
      </c>
      <c r="F10" s="352">
        <v>36924</v>
      </c>
      <c r="G10" s="352">
        <v>41195</v>
      </c>
      <c r="H10" s="339">
        <v>12584</v>
      </c>
      <c r="I10" s="121">
        <v>12126</v>
      </c>
      <c r="M10" s="118"/>
    </row>
    <row r="11" spans="1:13" s="3" customFormat="1" ht="17.25" customHeight="1">
      <c r="A11" s="373" t="s">
        <v>501</v>
      </c>
      <c r="B11" s="347" t="s">
        <v>683</v>
      </c>
      <c r="C11" s="352">
        <v>719892</v>
      </c>
      <c r="D11" s="352">
        <v>865365</v>
      </c>
      <c r="E11" s="352">
        <v>868107</v>
      </c>
      <c r="F11" s="352">
        <v>978941</v>
      </c>
      <c r="G11" s="352">
        <v>1425140</v>
      </c>
      <c r="H11" s="339">
        <v>420943</v>
      </c>
      <c r="I11" s="121">
        <v>533796</v>
      </c>
    </row>
    <row r="12" spans="1:13" s="3" customFormat="1" ht="17.25" customHeight="1">
      <c r="A12" s="373" t="s">
        <v>503</v>
      </c>
      <c r="B12" s="347" t="s">
        <v>684</v>
      </c>
      <c r="C12" s="352">
        <v>1543344</v>
      </c>
      <c r="D12" s="352">
        <v>1826558</v>
      </c>
      <c r="E12" s="352">
        <v>2055264</v>
      </c>
      <c r="F12" s="352">
        <v>1917103</v>
      </c>
      <c r="G12" s="352">
        <v>2134855</v>
      </c>
      <c r="H12" s="339">
        <v>700035</v>
      </c>
      <c r="I12" s="121">
        <v>945856</v>
      </c>
      <c r="M12" s="119"/>
    </row>
    <row r="13" spans="1:13" s="3" customFormat="1" ht="17.25" customHeight="1">
      <c r="A13" s="373" t="s">
        <v>506</v>
      </c>
      <c r="B13" s="347" t="s">
        <v>685</v>
      </c>
      <c r="C13" s="352">
        <v>1527159</v>
      </c>
      <c r="D13" s="352">
        <v>1733568</v>
      </c>
      <c r="E13" s="352">
        <v>1599647</v>
      </c>
      <c r="F13" s="352">
        <v>1382381</v>
      </c>
      <c r="G13" s="352">
        <v>1718154</v>
      </c>
      <c r="H13" s="339">
        <v>512596</v>
      </c>
      <c r="I13" s="121">
        <v>720259</v>
      </c>
    </row>
    <row r="14" spans="1:13" s="3" customFormat="1" ht="17.25" customHeight="1">
      <c r="A14" s="373" t="s">
        <v>508</v>
      </c>
      <c r="B14" s="347" t="s">
        <v>686</v>
      </c>
      <c r="C14" s="352">
        <v>121173</v>
      </c>
      <c r="D14" s="352">
        <v>138621</v>
      </c>
      <c r="E14" s="352">
        <v>134801</v>
      </c>
      <c r="F14" s="352">
        <v>142526</v>
      </c>
      <c r="G14" s="352">
        <v>187856</v>
      </c>
      <c r="H14" s="339">
        <v>59415</v>
      </c>
      <c r="I14" s="121">
        <v>77245</v>
      </c>
    </row>
    <row r="15" spans="1:13" s="3" customFormat="1" ht="17.25" customHeight="1">
      <c r="A15" s="373">
        <v>205</v>
      </c>
      <c r="B15" s="347" t="s">
        <v>928</v>
      </c>
      <c r="C15" s="352">
        <v>0</v>
      </c>
      <c r="D15" s="352">
        <v>0</v>
      </c>
      <c r="E15" s="352">
        <v>0</v>
      </c>
      <c r="F15" s="352">
        <v>0</v>
      </c>
      <c r="G15" s="352">
        <v>0</v>
      </c>
      <c r="H15" s="339">
        <v>0</v>
      </c>
      <c r="I15" s="121">
        <v>0</v>
      </c>
    </row>
    <row r="16" spans="1:13" s="3" customFormat="1" ht="17.25" customHeight="1">
      <c r="A16" s="373" t="s">
        <v>512</v>
      </c>
      <c r="B16" s="347" t="s">
        <v>687</v>
      </c>
      <c r="C16" s="352">
        <v>247917</v>
      </c>
      <c r="D16" s="352">
        <v>269793</v>
      </c>
      <c r="E16" s="352">
        <v>241758</v>
      </c>
      <c r="F16" s="352">
        <v>245299</v>
      </c>
      <c r="G16" s="352">
        <v>272900</v>
      </c>
      <c r="H16" s="339">
        <v>88340</v>
      </c>
      <c r="I16" s="121">
        <v>112863</v>
      </c>
    </row>
    <row r="17" spans="1:9" s="3" customFormat="1" ht="17.25" customHeight="1">
      <c r="A17" s="373" t="s">
        <v>514</v>
      </c>
      <c r="B17" s="347" t="s">
        <v>688</v>
      </c>
      <c r="C17" s="352">
        <v>200390</v>
      </c>
      <c r="D17" s="352">
        <v>252145</v>
      </c>
      <c r="E17" s="352">
        <v>293223</v>
      </c>
      <c r="F17" s="352">
        <v>264195</v>
      </c>
      <c r="G17" s="352">
        <v>272517</v>
      </c>
      <c r="H17" s="339">
        <v>86884</v>
      </c>
      <c r="I17" s="121">
        <v>117943</v>
      </c>
    </row>
    <row r="18" spans="1:9" s="3" customFormat="1" ht="17.25" customHeight="1">
      <c r="A18" s="373" t="s">
        <v>516</v>
      </c>
      <c r="B18" s="347" t="s">
        <v>689</v>
      </c>
      <c r="C18" s="352">
        <v>511</v>
      </c>
      <c r="D18" s="352">
        <v>474</v>
      </c>
      <c r="E18" s="352">
        <v>650</v>
      </c>
      <c r="F18" s="352">
        <v>808</v>
      </c>
      <c r="G18" s="352">
        <v>1150</v>
      </c>
      <c r="H18" s="339">
        <v>417</v>
      </c>
      <c r="I18" s="121">
        <v>260</v>
      </c>
    </row>
    <row r="19" spans="1:9" s="3" customFormat="1" ht="17.25" customHeight="1">
      <c r="A19" s="373" t="s">
        <v>518</v>
      </c>
      <c r="B19" s="347" t="s">
        <v>690</v>
      </c>
      <c r="C19" s="352">
        <v>18754</v>
      </c>
      <c r="D19" s="352">
        <v>21022</v>
      </c>
      <c r="E19" s="352">
        <v>22187</v>
      </c>
      <c r="F19" s="352">
        <v>17483</v>
      </c>
      <c r="G19" s="352">
        <v>21424</v>
      </c>
      <c r="H19" s="339">
        <v>10283</v>
      </c>
      <c r="I19" s="121">
        <v>10242</v>
      </c>
    </row>
    <row r="20" spans="1:9" s="3" customFormat="1" ht="17.25" customHeight="1">
      <c r="A20" s="373" t="s">
        <v>520</v>
      </c>
      <c r="B20" s="347" t="s">
        <v>691</v>
      </c>
      <c r="C20" s="352">
        <v>13962</v>
      </c>
      <c r="D20" s="352">
        <v>16029</v>
      </c>
      <c r="E20" s="352">
        <v>15438</v>
      </c>
      <c r="F20" s="352">
        <v>18099</v>
      </c>
      <c r="G20" s="352">
        <v>22779</v>
      </c>
      <c r="H20" s="339">
        <v>6392</v>
      </c>
      <c r="I20" s="121">
        <v>8010</v>
      </c>
    </row>
    <row r="21" spans="1:9" s="3" customFormat="1" ht="17.25" customHeight="1">
      <c r="A21" s="373" t="s">
        <v>525</v>
      </c>
      <c r="B21" s="347" t="s">
        <v>692</v>
      </c>
      <c r="C21" s="352">
        <v>275467</v>
      </c>
      <c r="D21" s="352">
        <v>366481</v>
      </c>
      <c r="E21" s="352">
        <v>260619</v>
      </c>
      <c r="F21" s="352">
        <v>304785</v>
      </c>
      <c r="G21" s="352">
        <v>287529</v>
      </c>
      <c r="H21" s="339">
        <v>113673</v>
      </c>
      <c r="I21" s="121">
        <v>188645</v>
      </c>
    </row>
    <row r="22" spans="1:9" s="3" customFormat="1" ht="17.25" customHeight="1">
      <c r="A22" s="373" t="s">
        <v>527</v>
      </c>
      <c r="B22" s="347" t="s">
        <v>693</v>
      </c>
      <c r="C22" s="352">
        <v>202168</v>
      </c>
      <c r="D22" s="352">
        <v>250474</v>
      </c>
      <c r="E22" s="352">
        <v>254702</v>
      </c>
      <c r="F22" s="352">
        <v>249154</v>
      </c>
      <c r="G22" s="352">
        <v>326968</v>
      </c>
      <c r="H22" s="339">
        <v>103512</v>
      </c>
      <c r="I22" s="121">
        <v>125934</v>
      </c>
    </row>
    <row r="23" spans="1:9" s="3" customFormat="1" ht="17.25" customHeight="1">
      <c r="A23" s="373" t="s">
        <v>529</v>
      </c>
      <c r="B23" s="347" t="s">
        <v>694</v>
      </c>
      <c r="C23" s="352">
        <v>1374497</v>
      </c>
      <c r="D23" s="352">
        <v>1408814</v>
      </c>
      <c r="E23" s="352">
        <v>1294028</v>
      </c>
      <c r="F23" s="352">
        <v>1188736</v>
      </c>
      <c r="G23" s="352">
        <v>1376622</v>
      </c>
      <c r="H23" s="339">
        <v>433341</v>
      </c>
      <c r="I23" s="121">
        <v>593486</v>
      </c>
    </row>
    <row r="24" spans="1:9" s="3" customFormat="1" ht="17.25" customHeight="1">
      <c r="A24" s="373" t="s">
        <v>545</v>
      </c>
      <c r="B24" s="347" t="s">
        <v>695</v>
      </c>
      <c r="C24" s="352">
        <v>515083</v>
      </c>
      <c r="D24" s="352">
        <v>617770</v>
      </c>
      <c r="E24" s="352">
        <v>582405</v>
      </c>
      <c r="F24" s="352">
        <v>584136</v>
      </c>
      <c r="G24" s="352">
        <v>653028</v>
      </c>
      <c r="H24" s="339">
        <v>222649</v>
      </c>
      <c r="I24" s="121">
        <v>281516</v>
      </c>
    </row>
    <row r="25" spans="1:9" s="3" customFormat="1" ht="17.25" customHeight="1">
      <c r="A25" s="373" t="s">
        <v>547</v>
      </c>
      <c r="B25" s="347" t="s">
        <v>696</v>
      </c>
      <c r="C25" s="352">
        <v>110852</v>
      </c>
      <c r="D25" s="352">
        <v>108974</v>
      </c>
      <c r="E25" s="352">
        <v>120276</v>
      </c>
      <c r="F25" s="352">
        <v>111407</v>
      </c>
      <c r="G25" s="352">
        <v>102522</v>
      </c>
      <c r="H25" s="339">
        <v>29019</v>
      </c>
      <c r="I25" s="121">
        <v>31684</v>
      </c>
    </row>
    <row r="26" spans="1:9" s="3" customFormat="1" ht="17.25" customHeight="1">
      <c r="A26" s="373" t="s">
        <v>549</v>
      </c>
      <c r="B26" s="347" t="s">
        <v>697</v>
      </c>
      <c r="C26" s="352">
        <v>1027186</v>
      </c>
      <c r="D26" s="352">
        <v>1172080</v>
      </c>
      <c r="E26" s="352">
        <v>1200393</v>
      </c>
      <c r="F26" s="352">
        <v>1137172</v>
      </c>
      <c r="G26" s="352">
        <v>1272869</v>
      </c>
      <c r="H26" s="339">
        <v>370034</v>
      </c>
      <c r="I26" s="121">
        <v>454681</v>
      </c>
    </row>
    <row r="27" spans="1:9" s="3" customFormat="1" ht="17.25" customHeight="1">
      <c r="A27" s="373" t="s">
        <v>551</v>
      </c>
      <c r="B27" s="347" t="s">
        <v>698</v>
      </c>
      <c r="C27" s="352">
        <v>796168</v>
      </c>
      <c r="D27" s="352">
        <v>1088708</v>
      </c>
      <c r="E27" s="352">
        <v>950734</v>
      </c>
      <c r="F27" s="352">
        <v>964750</v>
      </c>
      <c r="G27" s="352">
        <v>955324</v>
      </c>
      <c r="H27" s="339">
        <v>286960</v>
      </c>
      <c r="I27" s="121">
        <v>292698</v>
      </c>
    </row>
    <row r="28" spans="1:9" s="3" customFormat="1" ht="17.25" customHeight="1">
      <c r="A28" s="373" t="s">
        <v>634</v>
      </c>
      <c r="B28" s="347" t="s">
        <v>699</v>
      </c>
      <c r="C28" s="352">
        <v>32685</v>
      </c>
      <c r="D28" s="352">
        <v>32237</v>
      </c>
      <c r="E28" s="352">
        <v>42101</v>
      </c>
      <c r="F28" s="352">
        <v>35320</v>
      </c>
      <c r="G28" s="352">
        <v>46709</v>
      </c>
      <c r="H28" s="339">
        <v>9617</v>
      </c>
      <c r="I28" s="121">
        <v>10399</v>
      </c>
    </row>
    <row r="29" spans="1:9" s="3" customFormat="1" ht="17.25" customHeight="1">
      <c r="A29" s="373" t="s">
        <v>554</v>
      </c>
      <c r="B29" s="347" t="s">
        <v>700</v>
      </c>
      <c r="C29" s="352">
        <v>67618</v>
      </c>
      <c r="D29" s="352">
        <v>89858</v>
      </c>
      <c r="E29" s="352">
        <v>95260</v>
      </c>
      <c r="F29" s="352">
        <v>98515</v>
      </c>
      <c r="G29" s="352">
        <v>124640</v>
      </c>
      <c r="H29" s="339">
        <v>36457</v>
      </c>
      <c r="I29" s="121">
        <v>55764</v>
      </c>
    </row>
    <row r="30" spans="1:9" s="3" customFormat="1" ht="17.25" customHeight="1">
      <c r="A30" s="373" t="s">
        <v>556</v>
      </c>
      <c r="B30" s="347" t="s">
        <v>701</v>
      </c>
      <c r="C30" s="352">
        <v>69054</v>
      </c>
      <c r="D30" s="352">
        <v>69711</v>
      </c>
      <c r="E30" s="352">
        <v>75554</v>
      </c>
      <c r="F30" s="352">
        <v>70310</v>
      </c>
      <c r="G30" s="352">
        <v>61387</v>
      </c>
      <c r="H30" s="339">
        <v>21205</v>
      </c>
      <c r="I30" s="121">
        <v>30495</v>
      </c>
    </row>
    <row r="31" spans="1:9" s="3" customFormat="1" ht="17.25" customHeight="1">
      <c r="A31" s="373" t="s">
        <v>558</v>
      </c>
      <c r="B31" s="347" t="s">
        <v>702</v>
      </c>
      <c r="C31" s="352">
        <v>3407</v>
      </c>
      <c r="D31" s="352">
        <v>2782</v>
      </c>
      <c r="E31" s="352">
        <v>3172</v>
      </c>
      <c r="F31" s="352">
        <v>5569</v>
      </c>
      <c r="G31" s="352">
        <v>12641</v>
      </c>
      <c r="H31" s="339">
        <v>3353</v>
      </c>
      <c r="I31" s="121">
        <v>4833</v>
      </c>
    </row>
    <row r="32" spans="1:9" s="3" customFormat="1" ht="17.25" customHeight="1">
      <c r="A32" s="373" t="s">
        <v>560</v>
      </c>
      <c r="B32" s="347" t="s">
        <v>703</v>
      </c>
      <c r="C32" s="352">
        <v>127017</v>
      </c>
      <c r="D32" s="352">
        <v>128593</v>
      </c>
      <c r="E32" s="352">
        <v>143245</v>
      </c>
      <c r="F32" s="352">
        <v>169924</v>
      </c>
      <c r="G32" s="352">
        <v>200416</v>
      </c>
      <c r="H32" s="339">
        <v>56398</v>
      </c>
      <c r="I32" s="121">
        <v>73981</v>
      </c>
    </row>
    <row r="33" spans="1:9" s="3" customFormat="1" ht="17.25" customHeight="1">
      <c r="A33" s="373" t="s">
        <v>562</v>
      </c>
      <c r="B33" s="347" t="s">
        <v>704</v>
      </c>
      <c r="C33" s="352">
        <v>51219</v>
      </c>
      <c r="D33" s="352">
        <v>71489</v>
      </c>
      <c r="E33" s="352">
        <v>86111</v>
      </c>
      <c r="F33" s="352">
        <v>88924</v>
      </c>
      <c r="G33" s="352">
        <v>144777</v>
      </c>
      <c r="H33" s="339">
        <v>43324</v>
      </c>
      <c r="I33" s="121">
        <v>66641</v>
      </c>
    </row>
    <row r="34" spans="1:9" s="3" customFormat="1" ht="17.25" customHeight="1">
      <c r="A34" s="373" t="s">
        <v>564</v>
      </c>
      <c r="B34" s="347" t="s">
        <v>705</v>
      </c>
      <c r="C34" s="352">
        <v>535768</v>
      </c>
      <c r="D34" s="352">
        <v>533868</v>
      </c>
      <c r="E34" s="352">
        <v>555075</v>
      </c>
      <c r="F34" s="352">
        <v>629224</v>
      </c>
      <c r="G34" s="352">
        <v>685415</v>
      </c>
      <c r="H34" s="339">
        <v>238302</v>
      </c>
      <c r="I34" s="121">
        <v>243926</v>
      </c>
    </row>
    <row r="35" spans="1:9" s="3" customFormat="1" ht="17.25" customHeight="1">
      <c r="A35" s="373" t="s">
        <v>567</v>
      </c>
      <c r="B35" s="347" t="s">
        <v>706</v>
      </c>
      <c r="C35" s="352">
        <v>9676</v>
      </c>
      <c r="D35" s="352">
        <v>2955</v>
      </c>
      <c r="E35" s="352">
        <v>3210</v>
      </c>
      <c r="F35" s="352">
        <v>3250</v>
      </c>
      <c r="G35" s="352">
        <v>90128</v>
      </c>
      <c r="H35" s="339">
        <v>20053</v>
      </c>
      <c r="I35" s="121">
        <v>1335</v>
      </c>
    </row>
    <row r="36" spans="1:9" s="3" customFormat="1" ht="17.25" customHeight="1">
      <c r="A36" s="373" t="s">
        <v>569</v>
      </c>
      <c r="B36" s="347" t="s">
        <v>707</v>
      </c>
      <c r="C36" s="352">
        <v>28418</v>
      </c>
      <c r="D36" s="352">
        <v>12793</v>
      </c>
      <c r="E36" s="352">
        <v>10950</v>
      </c>
      <c r="F36" s="352">
        <v>9145</v>
      </c>
      <c r="G36" s="352">
        <v>27182</v>
      </c>
      <c r="H36" s="339">
        <v>5407</v>
      </c>
      <c r="I36" s="121">
        <v>6507</v>
      </c>
    </row>
    <row r="37" spans="1:9" s="3" customFormat="1" ht="17.25" customHeight="1">
      <c r="A37" s="373" t="s">
        <v>572</v>
      </c>
      <c r="B37" s="347" t="s">
        <v>708</v>
      </c>
      <c r="C37" s="352">
        <v>9430</v>
      </c>
      <c r="D37" s="352">
        <v>12424</v>
      </c>
      <c r="E37" s="352">
        <v>10127</v>
      </c>
      <c r="F37" s="352">
        <v>12457</v>
      </c>
      <c r="G37" s="352">
        <v>15346</v>
      </c>
      <c r="H37" s="339">
        <v>3725</v>
      </c>
      <c r="I37" s="121">
        <v>4792</v>
      </c>
    </row>
    <row r="38" spans="1:9" s="3" customFormat="1" ht="17.25" customHeight="1">
      <c r="A38" s="373" t="s">
        <v>573</v>
      </c>
      <c r="B38" s="347" t="s">
        <v>709</v>
      </c>
      <c r="C38" s="352">
        <v>2999</v>
      </c>
      <c r="D38" s="352">
        <v>7530</v>
      </c>
      <c r="E38" s="352">
        <v>6957</v>
      </c>
      <c r="F38" s="352">
        <v>6250</v>
      </c>
      <c r="G38" s="352">
        <v>4431</v>
      </c>
      <c r="H38" s="339">
        <v>1504</v>
      </c>
      <c r="I38" s="121">
        <v>1057</v>
      </c>
    </row>
    <row r="39" spans="1:9" s="3" customFormat="1" ht="17.25" customHeight="1">
      <c r="A39" s="373" t="s">
        <v>577</v>
      </c>
      <c r="B39" s="347" t="s">
        <v>710</v>
      </c>
      <c r="C39" s="352">
        <v>1928</v>
      </c>
      <c r="D39" s="352">
        <v>1843</v>
      </c>
      <c r="E39" s="352">
        <v>1828</v>
      </c>
      <c r="F39" s="352">
        <v>1380</v>
      </c>
      <c r="G39" s="352">
        <v>1591</v>
      </c>
      <c r="H39" s="339">
        <v>230</v>
      </c>
      <c r="I39" s="121">
        <v>526</v>
      </c>
    </row>
    <row r="40" spans="1:9" s="3" customFormat="1" ht="17.25" customHeight="1">
      <c r="A40" s="373">
        <v>503</v>
      </c>
      <c r="B40" s="347" t="s">
        <v>580</v>
      </c>
      <c r="C40" s="352">
        <v>0</v>
      </c>
      <c r="D40" s="352">
        <v>0</v>
      </c>
      <c r="E40" s="352">
        <v>0</v>
      </c>
      <c r="F40" s="352">
        <v>0</v>
      </c>
      <c r="G40" s="352">
        <v>0</v>
      </c>
      <c r="H40" s="339">
        <v>0</v>
      </c>
      <c r="I40" s="121">
        <v>0</v>
      </c>
    </row>
    <row r="41" spans="1:9" s="3" customFormat="1" ht="17.25" customHeight="1">
      <c r="A41" s="373" t="s">
        <v>581</v>
      </c>
      <c r="B41" s="347" t="s">
        <v>711</v>
      </c>
      <c r="C41" s="352">
        <v>75396</v>
      </c>
      <c r="D41" s="352">
        <v>137673</v>
      </c>
      <c r="E41" s="352">
        <v>159798</v>
      </c>
      <c r="F41" s="352">
        <v>139968</v>
      </c>
      <c r="G41" s="352">
        <v>113081</v>
      </c>
      <c r="H41" s="339">
        <v>36762</v>
      </c>
      <c r="I41" s="121">
        <v>41623</v>
      </c>
    </row>
    <row r="42" spans="1:9" s="3" customFormat="1" ht="17.25" customHeight="1">
      <c r="A42" s="373" t="s">
        <v>583</v>
      </c>
      <c r="B42" s="347" t="s">
        <v>712</v>
      </c>
      <c r="C42" s="352">
        <v>36734</v>
      </c>
      <c r="D42" s="352">
        <v>43534</v>
      </c>
      <c r="E42" s="352">
        <v>37689</v>
      </c>
      <c r="F42" s="352">
        <v>40878</v>
      </c>
      <c r="G42" s="352">
        <v>36601</v>
      </c>
      <c r="H42" s="339">
        <v>10563</v>
      </c>
      <c r="I42" s="121">
        <v>11514</v>
      </c>
    </row>
    <row r="43" spans="1:9" s="3" customFormat="1" ht="17.25" customHeight="1">
      <c r="A43" s="373" t="s">
        <v>585</v>
      </c>
      <c r="B43" s="347" t="s">
        <v>713</v>
      </c>
      <c r="C43" s="352">
        <v>687</v>
      </c>
      <c r="D43" s="352">
        <v>669</v>
      </c>
      <c r="E43" s="352">
        <v>755</v>
      </c>
      <c r="F43" s="352">
        <v>1301</v>
      </c>
      <c r="G43" s="352">
        <v>2722</v>
      </c>
      <c r="H43" s="339">
        <v>657</v>
      </c>
      <c r="I43" s="121">
        <v>915</v>
      </c>
    </row>
    <row r="44" spans="1:9" s="3" customFormat="1" ht="17.25" customHeight="1">
      <c r="A44" s="373" t="s">
        <v>587</v>
      </c>
      <c r="B44" s="347" t="s">
        <v>714</v>
      </c>
      <c r="C44" s="352">
        <v>43452</v>
      </c>
      <c r="D44" s="352">
        <v>52632</v>
      </c>
      <c r="E44" s="352">
        <v>47071</v>
      </c>
      <c r="F44" s="352">
        <v>48190</v>
      </c>
      <c r="G44" s="352">
        <v>52433</v>
      </c>
      <c r="H44" s="339">
        <v>16095</v>
      </c>
      <c r="I44" s="121">
        <v>18913</v>
      </c>
    </row>
    <row r="45" spans="1:9" s="3" customFormat="1" ht="17.25" customHeight="1">
      <c r="A45" s="373" t="s">
        <v>589</v>
      </c>
      <c r="B45" s="347" t="s">
        <v>715</v>
      </c>
      <c r="C45" s="352">
        <v>33073</v>
      </c>
      <c r="D45" s="352">
        <v>45396</v>
      </c>
      <c r="E45" s="352">
        <v>45050</v>
      </c>
      <c r="F45" s="352">
        <v>51902</v>
      </c>
      <c r="G45" s="352">
        <v>45163</v>
      </c>
      <c r="H45" s="339">
        <v>17207</v>
      </c>
      <c r="I45" s="121">
        <v>17454</v>
      </c>
    </row>
    <row r="46" spans="1:9" s="3" customFormat="1" ht="17.25" customHeight="1">
      <c r="A46" s="373" t="s">
        <v>591</v>
      </c>
      <c r="B46" s="347" t="s">
        <v>716</v>
      </c>
      <c r="C46" s="352">
        <v>16478</v>
      </c>
      <c r="D46" s="352">
        <v>17335</v>
      </c>
      <c r="E46" s="352">
        <v>18824</v>
      </c>
      <c r="F46" s="352">
        <v>19902</v>
      </c>
      <c r="G46" s="352">
        <v>20608</v>
      </c>
      <c r="H46" s="339">
        <v>6449</v>
      </c>
      <c r="I46" s="121">
        <v>6950</v>
      </c>
    </row>
    <row r="47" spans="1:9" s="3" customFormat="1" ht="17.25" customHeight="1">
      <c r="A47" s="373" t="s">
        <v>594</v>
      </c>
      <c r="B47" s="347" t="s">
        <v>717</v>
      </c>
      <c r="C47" s="352">
        <v>7437</v>
      </c>
      <c r="D47" s="352">
        <v>12824</v>
      </c>
      <c r="E47" s="352">
        <v>12996</v>
      </c>
      <c r="F47" s="352">
        <v>12626</v>
      </c>
      <c r="G47" s="352">
        <v>13802</v>
      </c>
      <c r="H47" s="339">
        <v>3875</v>
      </c>
      <c r="I47" s="121">
        <v>3228</v>
      </c>
    </row>
    <row r="48" spans="1:9" s="3" customFormat="1" ht="17.25" customHeight="1">
      <c r="A48" s="373" t="s">
        <v>596</v>
      </c>
      <c r="B48" s="347" t="s">
        <v>718</v>
      </c>
      <c r="C48" s="352">
        <v>64672</v>
      </c>
      <c r="D48" s="352">
        <v>68600</v>
      </c>
      <c r="E48" s="352">
        <v>69964</v>
      </c>
      <c r="F48" s="352">
        <v>69065</v>
      </c>
      <c r="G48" s="352">
        <v>81992</v>
      </c>
      <c r="H48" s="339">
        <v>28836</v>
      </c>
      <c r="I48" s="121">
        <v>32084</v>
      </c>
    </row>
    <row r="49" spans="1:9" s="3" customFormat="1" ht="17.25" customHeight="1">
      <c r="A49" s="373" t="s">
        <v>598</v>
      </c>
      <c r="B49" s="347" t="s">
        <v>719</v>
      </c>
      <c r="C49" s="352">
        <v>30097</v>
      </c>
      <c r="D49" s="352">
        <v>34772</v>
      </c>
      <c r="E49" s="352">
        <v>36906</v>
      </c>
      <c r="F49" s="352">
        <v>34197</v>
      </c>
      <c r="G49" s="352">
        <v>50963</v>
      </c>
      <c r="H49" s="339">
        <v>16578</v>
      </c>
      <c r="I49" s="121">
        <v>27217</v>
      </c>
    </row>
    <row r="50" spans="1:9" s="3" customFormat="1" ht="17.25" customHeight="1">
      <c r="A50" s="373" t="s">
        <v>600</v>
      </c>
      <c r="B50" s="347" t="s">
        <v>720</v>
      </c>
      <c r="C50" s="352">
        <v>5590</v>
      </c>
      <c r="D50" s="352">
        <v>6769</v>
      </c>
      <c r="E50" s="352">
        <v>8446</v>
      </c>
      <c r="F50" s="352">
        <v>5475</v>
      </c>
      <c r="G50" s="352">
        <v>6840</v>
      </c>
      <c r="H50" s="339">
        <v>2025</v>
      </c>
      <c r="I50" s="121">
        <v>2912</v>
      </c>
    </row>
    <row r="51" spans="1:9" s="3" customFormat="1" ht="17.25" customHeight="1">
      <c r="A51" s="373" t="s">
        <v>604</v>
      </c>
      <c r="B51" s="347" t="s">
        <v>721</v>
      </c>
      <c r="C51" s="352">
        <v>20507</v>
      </c>
      <c r="D51" s="352">
        <v>23743</v>
      </c>
      <c r="E51" s="352">
        <v>17267</v>
      </c>
      <c r="F51" s="352">
        <v>15481</v>
      </c>
      <c r="G51" s="352">
        <v>17797</v>
      </c>
      <c r="H51" s="339">
        <v>12146</v>
      </c>
      <c r="I51" s="121">
        <v>16245</v>
      </c>
    </row>
    <row r="52" spans="1:9" s="3" customFormat="1" ht="17.25" customHeight="1">
      <c r="A52" s="373" t="s">
        <v>606</v>
      </c>
      <c r="B52" s="347" t="s">
        <v>722</v>
      </c>
      <c r="C52" s="352">
        <v>0</v>
      </c>
      <c r="D52" s="352">
        <v>0</v>
      </c>
      <c r="E52" s="352">
        <v>0</v>
      </c>
      <c r="F52" s="352">
        <v>0</v>
      </c>
      <c r="G52" s="352">
        <v>0</v>
      </c>
      <c r="H52" s="339">
        <v>0</v>
      </c>
      <c r="I52" s="121">
        <v>0</v>
      </c>
    </row>
    <row r="53" spans="1:9" s="3" customFormat="1" ht="17.25" customHeight="1">
      <c r="A53" s="373" t="s">
        <v>608</v>
      </c>
      <c r="B53" s="347" t="s">
        <v>723</v>
      </c>
      <c r="C53" s="352">
        <v>56766</v>
      </c>
      <c r="D53" s="352">
        <v>27637</v>
      </c>
      <c r="E53" s="352">
        <v>14296</v>
      </c>
      <c r="F53" s="352">
        <v>18263</v>
      </c>
      <c r="G53" s="352">
        <v>34694</v>
      </c>
      <c r="H53" s="339">
        <v>23545</v>
      </c>
      <c r="I53" s="121">
        <v>11460</v>
      </c>
    </row>
    <row r="54" spans="1:9" s="3" customFormat="1" ht="17.25" customHeight="1">
      <c r="A54" s="373" t="s">
        <v>610</v>
      </c>
      <c r="B54" s="347" t="s">
        <v>724</v>
      </c>
      <c r="C54" s="352">
        <v>15402</v>
      </c>
      <c r="D54" s="352">
        <v>17305</v>
      </c>
      <c r="E54" s="352">
        <v>16741</v>
      </c>
      <c r="F54" s="352">
        <v>23873</v>
      </c>
      <c r="G54" s="352">
        <v>14609</v>
      </c>
      <c r="H54" s="339">
        <v>4390</v>
      </c>
      <c r="I54" s="121">
        <v>4490</v>
      </c>
    </row>
    <row r="55" spans="1:9" s="3" customFormat="1" ht="17.25" customHeight="1">
      <c r="A55" s="373" t="s">
        <v>612</v>
      </c>
      <c r="B55" s="347" t="s">
        <v>725</v>
      </c>
      <c r="C55" s="352">
        <v>13847</v>
      </c>
      <c r="D55" s="352">
        <v>17359</v>
      </c>
      <c r="E55" s="352">
        <v>13712</v>
      </c>
      <c r="F55" s="352">
        <v>16455</v>
      </c>
      <c r="G55" s="352">
        <v>18537</v>
      </c>
      <c r="H55" s="339">
        <v>3606</v>
      </c>
      <c r="I55" s="121">
        <v>5196</v>
      </c>
    </row>
    <row r="56" spans="1:9" s="3" customFormat="1" ht="17.25" customHeight="1">
      <c r="A56" s="373" t="s">
        <v>614</v>
      </c>
      <c r="B56" s="347" t="s">
        <v>726</v>
      </c>
      <c r="C56" s="352">
        <v>83723</v>
      </c>
      <c r="D56" s="352">
        <v>89586</v>
      </c>
      <c r="E56" s="352">
        <v>85803</v>
      </c>
      <c r="F56" s="352">
        <v>78814</v>
      </c>
      <c r="G56" s="352">
        <v>90316</v>
      </c>
      <c r="H56" s="339">
        <v>32324</v>
      </c>
      <c r="I56" s="121">
        <v>33435</v>
      </c>
    </row>
    <row r="57" spans="1:9" s="3" customFormat="1" ht="17.25" customHeight="1">
      <c r="A57" s="373" t="s">
        <v>616</v>
      </c>
      <c r="B57" s="347" t="s">
        <v>727</v>
      </c>
      <c r="C57" s="352">
        <v>0</v>
      </c>
      <c r="D57" s="352">
        <v>0</v>
      </c>
      <c r="E57" s="352">
        <v>0</v>
      </c>
      <c r="F57" s="352">
        <v>0</v>
      </c>
      <c r="G57" s="352">
        <v>0</v>
      </c>
      <c r="H57" s="339">
        <v>0</v>
      </c>
      <c r="I57" s="121">
        <v>0</v>
      </c>
    </row>
    <row r="58" spans="1:9" s="3" customFormat="1" ht="17.25" customHeight="1">
      <c r="A58" s="373" t="s">
        <v>618</v>
      </c>
      <c r="B58" s="347" t="s">
        <v>728</v>
      </c>
      <c r="C58" s="352">
        <v>0</v>
      </c>
      <c r="D58" s="352">
        <v>1</v>
      </c>
      <c r="E58" s="352">
        <v>0</v>
      </c>
      <c r="F58" s="352">
        <v>0</v>
      </c>
      <c r="G58" s="352">
        <v>79</v>
      </c>
      <c r="H58" s="339">
        <v>0</v>
      </c>
      <c r="I58" s="121">
        <v>0</v>
      </c>
    </row>
    <row r="59" spans="1:9" s="3" customFormat="1" ht="17.25" customHeight="1">
      <c r="A59" s="373" t="s">
        <v>620</v>
      </c>
      <c r="B59" s="347" t="s">
        <v>729</v>
      </c>
      <c r="C59" s="352">
        <v>56813</v>
      </c>
      <c r="D59" s="352">
        <v>60731</v>
      </c>
      <c r="E59" s="352">
        <v>60188</v>
      </c>
      <c r="F59" s="352">
        <v>54702</v>
      </c>
      <c r="G59" s="352">
        <v>65687</v>
      </c>
      <c r="H59" s="339">
        <v>28095</v>
      </c>
      <c r="I59" s="121">
        <v>27738</v>
      </c>
    </row>
    <row r="60" spans="1:9" s="3" customFormat="1" ht="17.25" customHeight="1">
      <c r="A60" s="373" t="s">
        <v>623</v>
      </c>
      <c r="B60" s="347" t="s">
        <v>730</v>
      </c>
      <c r="C60" s="352">
        <v>241108</v>
      </c>
      <c r="D60" s="352">
        <v>253352</v>
      </c>
      <c r="E60" s="352">
        <v>248511</v>
      </c>
      <c r="F60" s="352">
        <v>266248</v>
      </c>
      <c r="G60" s="352">
        <v>294621</v>
      </c>
      <c r="H60" s="339">
        <v>98136</v>
      </c>
      <c r="I60" s="121">
        <v>96852</v>
      </c>
    </row>
    <row r="61" spans="1:9" s="3" customFormat="1" ht="17.25" customHeight="1">
      <c r="A61" s="373" t="s">
        <v>625</v>
      </c>
      <c r="B61" s="347" t="s">
        <v>731</v>
      </c>
      <c r="C61" s="352">
        <v>27483</v>
      </c>
      <c r="D61" s="352">
        <v>27968</v>
      </c>
      <c r="E61" s="352">
        <v>25193</v>
      </c>
      <c r="F61" s="352">
        <v>20633</v>
      </c>
      <c r="G61" s="352">
        <v>20253</v>
      </c>
      <c r="H61" s="339">
        <v>5809</v>
      </c>
      <c r="I61" s="121">
        <v>7539</v>
      </c>
    </row>
    <row r="62" spans="1:9" s="3" customFormat="1" ht="17.25" customHeight="1">
      <c r="A62" s="373" t="s">
        <v>627</v>
      </c>
      <c r="B62" s="347" t="s">
        <v>732</v>
      </c>
      <c r="C62" s="352">
        <v>71276</v>
      </c>
      <c r="D62" s="352">
        <v>80173</v>
      </c>
      <c r="E62" s="352">
        <v>74084</v>
      </c>
      <c r="F62" s="352">
        <v>81961</v>
      </c>
      <c r="G62" s="352">
        <v>89705</v>
      </c>
      <c r="H62" s="339">
        <v>26271</v>
      </c>
      <c r="I62" s="121">
        <v>28248</v>
      </c>
    </row>
    <row r="63" spans="1:9" s="3" customFormat="1" ht="17.25" customHeight="1">
      <c r="A63" s="373" t="s">
        <v>629</v>
      </c>
      <c r="B63" s="347" t="s">
        <v>733</v>
      </c>
      <c r="C63" s="352">
        <v>51415</v>
      </c>
      <c r="D63" s="352">
        <v>51812</v>
      </c>
      <c r="E63" s="352">
        <v>52496</v>
      </c>
      <c r="F63" s="352">
        <v>63726</v>
      </c>
      <c r="G63" s="352">
        <v>104026</v>
      </c>
      <c r="H63" s="339">
        <v>31167</v>
      </c>
      <c r="I63" s="121">
        <v>32751</v>
      </c>
    </row>
    <row r="64" spans="1:9" s="3" customFormat="1" ht="17.25" customHeight="1">
      <c r="A64" s="373" t="s">
        <v>631</v>
      </c>
      <c r="B64" s="347" t="s">
        <v>734</v>
      </c>
      <c r="C64" s="352">
        <v>45232</v>
      </c>
      <c r="D64" s="352">
        <v>49973</v>
      </c>
      <c r="E64" s="352">
        <v>45824</v>
      </c>
      <c r="F64" s="352">
        <v>52404</v>
      </c>
      <c r="G64" s="352">
        <v>66977</v>
      </c>
      <c r="H64" s="339">
        <v>13815</v>
      </c>
      <c r="I64" s="121">
        <v>30079</v>
      </c>
    </row>
    <row r="65" spans="1:9" s="3" customFormat="1" ht="17.25" customHeight="1">
      <c r="A65" s="373" t="s">
        <v>4</v>
      </c>
      <c r="B65" s="347" t="s">
        <v>735</v>
      </c>
      <c r="C65" s="352">
        <v>81465</v>
      </c>
      <c r="D65" s="352">
        <v>122675</v>
      </c>
      <c r="E65" s="352">
        <v>49754</v>
      </c>
      <c r="F65" s="352">
        <v>43081</v>
      </c>
      <c r="G65" s="352">
        <v>59533</v>
      </c>
      <c r="H65" s="339">
        <v>14850</v>
      </c>
      <c r="I65" s="121">
        <v>14759</v>
      </c>
    </row>
    <row r="66" spans="1:9" s="3" customFormat="1" ht="17.25" customHeight="1">
      <c r="A66" s="373" t="s">
        <v>6</v>
      </c>
      <c r="B66" s="347" t="s">
        <v>736</v>
      </c>
      <c r="C66" s="352">
        <v>324306</v>
      </c>
      <c r="D66" s="352">
        <v>315841</v>
      </c>
      <c r="E66" s="352">
        <v>304069</v>
      </c>
      <c r="F66" s="352">
        <v>295028</v>
      </c>
      <c r="G66" s="352">
        <v>342107</v>
      </c>
      <c r="H66" s="339">
        <v>128041</v>
      </c>
      <c r="I66" s="121">
        <v>125987</v>
      </c>
    </row>
    <row r="67" spans="1:9" s="3" customFormat="1" ht="17.25" customHeight="1">
      <c r="A67" s="373" t="s">
        <v>9</v>
      </c>
      <c r="B67" s="347" t="s">
        <v>737</v>
      </c>
      <c r="C67" s="352">
        <v>365146</v>
      </c>
      <c r="D67" s="352">
        <v>360222</v>
      </c>
      <c r="E67" s="352">
        <v>301548</v>
      </c>
      <c r="F67" s="352">
        <v>275864</v>
      </c>
      <c r="G67" s="352">
        <v>290160</v>
      </c>
      <c r="H67" s="339">
        <v>101184</v>
      </c>
      <c r="I67" s="121">
        <v>93760</v>
      </c>
    </row>
    <row r="68" spans="1:9" s="3" customFormat="1" ht="17.25" customHeight="1">
      <c r="A68" s="373" t="s">
        <v>10</v>
      </c>
      <c r="B68" s="347" t="s">
        <v>738</v>
      </c>
      <c r="C68" s="352">
        <v>152056</v>
      </c>
      <c r="D68" s="352">
        <v>183211</v>
      </c>
      <c r="E68" s="352">
        <v>165442</v>
      </c>
      <c r="F68" s="352">
        <v>161805</v>
      </c>
      <c r="G68" s="352">
        <v>207008</v>
      </c>
      <c r="H68" s="339">
        <v>81406</v>
      </c>
      <c r="I68" s="121">
        <v>89700</v>
      </c>
    </row>
    <row r="69" spans="1:9" s="3" customFormat="1" ht="17.25" customHeight="1">
      <c r="A69" s="373" t="s">
        <v>12</v>
      </c>
      <c r="B69" s="347" t="s">
        <v>739</v>
      </c>
      <c r="C69" s="352">
        <v>294586</v>
      </c>
      <c r="D69" s="352">
        <v>327606</v>
      </c>
      <c r="E69" s="352">
        <v>274259</v>
      </c>
      <c r="F69" s="352">
        <v>254218</v>
      </c>
      <c r="G69" s="352">
        <v>267762</v>
      </c>
      <c r="H69" s="339">
        <v>182219</v>
      </c>
      <c r="I69" s="121">
        <v>144494</v>
      </c>
    </row>
    <row r="70" spans="1:9" s="3" customFormat="1" ht="17.25" customHeight="1">
      <c r="A70" s="373" t="s">
        <v>14</v>
      </c>
      <c r="B70" s="347" t="s">
        <v>740</v>
      </c>
      <c r="C70" s="352">
        <v>160599</v>
      </c>
      <c r="D70" s="352">
        <v>182809</v>
      </c>
      <c r="E70" s="352">
        <v>214297</v>
      </c>
      <c r="F70" s="352">
        <v>190887</v>
      </c>
      <c r="G70" s="352">
        <v>182592</v>
      </c>
      <c r="H70" s="339">
        <v>115484</v>
      </c>
      <c r="I70" s="121">
        <v>99881</v>
      </c>
    </row>
    <row r="71" spans="1:9" s="3" customFormat="1" ht="17.25" customHeight="1">
      <c r="A71" s="373" t="s">
        <v>16</v>
      </c>
      <c r="B71" s="347" t="s">
        <v>741</v>
      </c>
      <c r="C71" s="352">
        <v>2835</v>
      </c>
      <c r="D71" s="352">
        <v>3517</v>
      </c>
      <c r="E71" s="352">
        <v>3931</v>
      </c>
      <c r="F71" s="352">
        <v>4257</v>
      </c>
      <c r="G71" s="352">
        <v>3392</v>
      </c>
      <c r="H71" s="339">
        <v>164</v>
      </c>
      <c r="I71" s="121">
        <v>140</v>
      </c>
    </row>
    <row r="72" spans="1:9" s="3" customFormat="1" ht="17.25" customHeight="1">
      <c r="A72" s="373" t="s">
        <v>18</v>
      </c>
      <c r="B72" s="347" t="s">
        <v>742</v>
      </c>
      <c r="C72" s="352">
        <v>89</v>
      </c>
      <c r="D72" s="352">
        <v>138</v>
      </c>
      <c r="E72" s="352">
        <v>183</v>
      </c>
      <c r="F72" s="352">
        <v>113</v>
      </c>
      <c r="G72" s="352">
        <v>91</v>
      </c>
      <c r="H72" s="339">
        <v>90</v>
      </c>
      <c r="I72" s="121">
        <v>71</v>
      </c>
    </row>
    <row r="73" spans="1:9" s="3" customFormat="1" ht="17.25" customHeight="1">
      <c r="A73" s="373" t="s">
        <v>20</v>
      </c>
      <c r="B73" s="347" t="s">
        <v>743</v>
      </c>
      <c r="C73" s="352">
        <v>160526</v>
      </c>
      <c r="D73" s="352">
        <v>163136</v>
      </c>
      <c r="E73" s="352">
        <v>136808</v>
      </c>
      <c r="F73" s="352">
        <v>140748</v>
      </c>
      <c r="G73" s="352">
        <v>167963</v>
      </c>
      <c r="H73" s="339">
        <v>39481</v>
      </c>
      <c r="I73" s="121">
        <v>47273</v>
      </c>
    </row>
    <row r="74" spans="1:9" s="3" customFormat="1" ht="17.25" customHeight="1">
      <c r="A74" s="373" t="s">
        <v>22</v>
      </c>
      <c r="B74" s="347" t="s">
        <v>744</v>
      </c>
      <c r="C74" s="352">
        <v>99072</v>
      </c>
      <c r="D74" s="352">
        <v>138390</v>
      </c>
      <c r="E74" s="352">
        <v>151493</v>
      </c>
      <c r="F74" s="352">
        <v>178184</v>
      </c>
      <c r="G74" s="352">
        <v>220348</v>
      </c>
      <c r="H74" s="339">
        <v>41914</v>
      </c>
      <c r="I74" s="121">
        <v>37922</v>
      </c>
    </row>
    <row r="75" spans="1:9" s="3" customFormat="1" ht="17.25" customHeight="1">
      <c r="A75" s="373" t="s">
        <v>25</v>
      </c>
      <c r="B75" s="347" t="s">
        <v>745</v>
      </c>
      <c r="C75" s="352">
        <v>98102</v>
      </c>
      <c r="D75" s="352">
        <v>104489</v>
      </c>
      <c r="E75" s="352">
        <v>102817</v>
      </c>
      <c r="F75" s="352">
        <v>107785</v>
      </c>
      <c r="G75" s="352">
        <v>130829</v>
      </c>
      <c r="H75" s="339">
        <v>35582</v>
      </c>
      <c r="I75" s="121">
        <v>50025</v>
      </c>
    </row>
    <row r="76" spans="1:9" s="3" customFormat="1" ht="17.25" customHeight="1">
      <c r="A76" s="373" t="s">
        <v>27</v>
      </c>
      <c r="B76" s="347" t="s">
        <v>746</v>
      </c>
      <c r="C76" s="352">
        <v>149</v>
      </c>
      <c r="D76" s="352">
        <v>249</v>
      </c>
      <c r="E76" s="352">
        <v>150</v>
      </c>
      <c r="F76" s="352">
        <v>82</v>
      </c>
      <c r="G76" s="352">
        <v>168</v>
      </c>
      <c r="H76" s="339">
        <v>2</v>
      </c>
      <c r="I76" s="121">
        <v>18</v>
      </c>
    </row>
    <row r="77" spans="1:9" s="3" customFormat="1" ht="17.25" customHeight="1">
      <c r="A77" s="373" t="s">
        <v>29</v>
      </c>
      <c r="B77" s="347" t="s">
        <v>747</v>
      </c>
      <c r="C77" s="352">
        <v>10044</v>
      </c>
      <c r="D77" s="352">
        <v>18127</v>
      </c>
      <c r="E77" s="352">
        <v>13834</v>
      </c>
      <c r="F77" s="352">
        <v>13861</v>
      </c>
      <c r="G77" s="352">
        <v>15037</v>
      </c>
      <c r="H77" s="339">
        <v>5673</v>
      </c>
      <c r="I77" s="121">
        <v>6154</v>
      </c>
    </row>
    <row r="78" spans="1:9" s="3" customFormat="1" ht="17.25" customHeight="1">
      <c r="A78" s="373" t="s">
        <v>31</v>
      </c>
      <c r="B78" s="347" t="s">
        <v>748</v>
      </c>
      <c r="C78" s="352">
        <v>540</v>
      </c>
      <c r="D78" s="352">
        <v>536</v>
      </c>
      <c r="E78" s="352">
        <v>585</v>
      </c>
      <c r="F78" s="352">
        <v>827</v>
      </c>
      <c r="G78" s="352">
        <v>1369</v>
      </c>
      <c r="H78" s="339">
        <v>489</v>
      </c>
      <c r="I78" s="121">
        <v>552</v>
      </c>
    </row>
    <row r="79" spans="1:9" s="3" customFormat="1" ht="17.25" customHeight="1">
      <c r="A79" s="373" t="s">
        <v>36</v>
      </c>
      <c r="B79" s="347" t="s">
        <v>749</v>
      </c>
      <c r="C79" s="352">
        <v>655344</v>
      </c>
      <c r="D79" s="352">
        <v>637288</v>
      </c>
      <c r="E79" s="352">
        <v>661673</v>
      </c>
      <c r="F79" s="352">
        <v>737795</v>
      </c>
      <c r="G79" s="352">
        <v>916480</v>
      </c>
      <c r="H79" s="339">
        <v>273162</v>
      </c>
      <c r="I79" s="121">
        <v>358568</v>
      </c>
    </row>
    <row r="80" spans="1:9" s="3" customFormat="1" ht="17.25" customHeight="1">
      <c r="A80" s="373" t="s">
        <v>38</v>
      </c>
      <c r="B80" s="347" t="s">
        <v>750</v>
      </c>
      <c r="C80" s="352">
        <v>16004</v>
      </c>
      <c r="D80" s="352">
        <v>20851</v>
      </c>
      <c r="E80" s="352">
        <v>20039</v>
      </c>
      <c r="F80" s="352">
        <v>21220</v>
      </c>
      <c r="G80" s="352">
        <v>24897</v>
      </c>
      <c r="H80" s="339">
        <v>7822</v>
      </c>
      <c r="I80" s="121">
        <v>9574</v>
      </c>
    </row>
    <row r="81" spans="1:9" s="3" customFormat="1" ht="17.25" customHeight="1">
      <c r="A81" s="373" t="s">
        <v>40</v>
      </c>
      <c r="B81" s="347" t="s">
        <v>41</v>
      </c>
      <c r="C81" s="352">
        <v>292</v>
      </c>
      <c r="D81" s="352">
        <v>284</v>
      </c>
      <c r="E81" s="352">
        <v>301</v>
      </c>
      <c r="F81" s="352">
        <v>244</v>
      </c>
      <c r="G81" s="352">
        <v>193</v>
      </c>
      <c r="H81" s="339">
        <v>48</v>
      </c>
      <c r="I81" s="121">
        <v>1</v>
      </c>
    </row>
    <row r="82" spans="1:9" s="3" customFormat="1" ht="17.25" customHeight="1">
      <c r="A82" s="373" t="s">
        <v>42</v>
      </c>
      <c r="B82" s="347" t="s">
        <v>751</v>
      </c>
      <c r="C82" s="352">
        <v>49204</v>
      </c>
      <c r="D82" s="352">
        <v>34106</v>
      </c>
      <c r="E82" s="352">
        <v>33964</v>
      </c>
      <c r="F82" s="352">
        <v>40508</v>
      </c>
      <c r="G82" s="352">
        <v>48446</v>
      </c>
      <c r="H82" s="339">
        <v>12180</v>
      </c>
      <c r="I82" s="121">
        <v>20493</v>
      </c>
    </row>
    <row r="83" spans="1:9" s="3" customFormat="1" ht="17.25" customHeight="1">
      <c r="A83" s="373" t="s">
        <v>44</v>
      </c>
      <c r="B83" s="347" t="s">
        <v>45</v>
      </c>
      <c r="C83" s="352">
        <v>3957</v>
      </c>
      <c r="D83" s="352">
        <v>3031</v>
      </c>
      <c r="E83" s="352">
        <v>5993</v>
      </c>
      <c r="F83" s="352">
        <v>3788</v>
      </c>
      <c r="G83" s="352">
        <v>3758</v>
      </c>
      <c r="H83" s="339">
        <v>953</v>
      </c>
      <c r="I83" s="121">
        <v>1334</v>
      </c>
    </row>
    <row r="84" spans="1:9" s="3" customFormat="1" ht="17.25" customHeight="1">
      <c r="A84" s="373" t="s">
        <v>46</v>
      </c>
      <c r="B84" s="347" t="s">
        <v>752</v>
      </c>
      <c r="C84" s="352">
        <v>5191</v>
      </c>
      <c r="D84" s="352">
        <v>6478</v>
      </c>
      <c r="E84" s="352">
        <v>8517</v>
      </c>
      <c r="F84" s="352">
        <v>8490</v>
      </c>
      <c r="G84" s="352">
        <v>8282</v>
      </c>
      <c r="H84" s="339">
        <v>2834</v>
      </c>
      <c r="I84" s="121">
        <v>3155</v>
      </c>
    </row>
    <row r="85" spans="1:9" s="3" customFormat="1" ht="17.25" customHeight="1">
      <c r="A85" s="373" t="s">
        <v>47</v>
      </c>
      <c r="B85" s="347" t="s">
        <v>753</v>
      </c>
      <c r="C85" s="352">
        <v>764</v>
      </c>
      <c r="D85" s="352">
        <v>896</v>
      </c>
      <c r="E85" s="352">
        <v>1063</v>
      </c>
      <c r="F85" s="352">
        <v>925</v>
      </c>
      <c r="G85" s="352">
        <v>1068</v>
      </c>
      <c r="H85" s="339">
        <v>341</v>
      </c>
      <c r="I85" s="121">
        <v>502</v>
      </c>
    </row>
    <row r="86" spans="1:9" s="3" customFormat="1" ht="17.25" customHeight="1">
      <c r="A86" s="373" t="s">
        <v>49</v>
      </c>
      <c r="B86" s="347" t="s">
        <v>754</v>
      </c>
      <c r="C86" s="352">
        <v>2474</v>
      </c>
      <c r="D86" s="352">
        <v>2417</v>
      </c>
      <c r="E86" s="352">
        <v>2310</v>
      </c>
      <c r="F86" s="352">
        <v>2549</v>
      </c>
      <c r="G86" s="352">
        <v>3346</v>
      </c>
      <c r="H86" s="339">
        <v>924</v>
      </c>
      <c r="I86" s="121">
        <v>1174</v>
      </c>
    </row>
    <row r="87" spans="1:9" s="3" customFormat="1" ht="17.25" customHeight="1">
      <c r="A87" s="373" t="s">
        <v>51</v>
      </c>
      <c r="B87" s="347" t="s">
        <v>755</v>
      </c>
      <c r="C87" s="352">
        <v>2870</v>
      </c>
      <c r="D87" s="352">
        <v>2451</v>
      </c>
      <c r="E87" s="352">
        <v>3147</v>
      </c>
      <c r="F87" s="352">
        <v>3313</v>
      </c>
      <c r="G87" s="352">
        <v>4350</v>
      </c>
      <c r="H87" s="339">
        <v>1397</v>
      </c>
      <c r="I87" s="121">
        <v>1287</v>
      </c>
    </row>
    <row r="88" spans="1:9" s="3" customFormat="1" ht="17.25" customHeight="1">
      <c r="A88" s="373" t="s">
        <v>53</v>
      </c>
      <c r="B88" s="347" t="s">
        <v>756</v>
      </c>
      <c r="C88" s="352">
        <v>9154</v>
      </c>
      <c r="D88" s="352">
        <v>12220</v>
      </c>
      <c r="E88" s="352">
        <v>17031</v>
      </c>
      <c r="F88" s="352">
        <v>17187</v>
      </c>
      <c r="G88" s="352">
        <v>16225</v>
      </c>
      <c r="H88" s="339">
        <v>7685</v>
      </c>
      <c r="I88" s="121">
        <v>4437</v>
      </c>
    </row>
    <row r="89" spans="1:9" s="3" customFormat="1" ht="17.25" customHeight="1">
      <c r="A89" s="373" t="s">
        <v>57</v>
      </c>
      <c r="B89" s="347" t="s">
        <v>757</v>
      </c>
      <c r="C89" s="352">
        <v>957625</v>
      </c>
      <c r="D89" s="352">
        <v>1001534</v>
      </c>
      <c r="E89" s="352">
        <v>989818</v>
      </c>
      <c r="F89" s="352">
        <v>970454</v>
      </c>
      <c r="G89" s="352">
        <v>1349111</v>
      </c>
      <c r="H89" s="339">
        <v>332283</v>
      </c>
      <c r="I89" s="121">
        <v>572772</v>
      </c>
    </row>
    <row r="90" spans="1:9" s="3" customFormat="1" ht="17.25" customHeight="1">
      <c r="A90" s="373" t="s">
        <v>59</v>
      </c>
      <c r="B90" s="347" t="s">
        <v>60</v>
      </c>
      <c r="C90" s="352">
        <v>3463</v>
      </c>
      <c r="D90" s="352">
        <v>4556</v>
      </c>
      <c r="E90" s="352">
        <v>4799</v>
      </c>
      <c r="F90" s="352">
        <v>4730</v>
      </c>
      <c r="G90" s="352">
        <v>4979</v>
      </c>
      <c r="H90" s="339">
        <v>122</v>
      </c>
      <c r="I90" s="121">
        <v>49</v>
      </c>
    </row>
    <row r="91" spans="1:9" s="3" customFormat="1" ht="17.25" customHeight="1">
      <c r="A91" s="373" t="s">
        <v>61</v>
      </c>
      <c r="B91" s="347" t="s">
        <v>62</v>
      </c>
      <c r="C91" s="352">
        <v>15916</v>
      </c>
      <c r="D91" s="352">
        <v>14917</v>
      </c>
      <c r="E91" s="352">
        <v>19610</v>
      </c>
      <c r="F91" s="352">
        <v>15069</v>
      </c>
      <c r="G91" s="352">
        <v>15483</v>
      </c>
      <c r="H91" s="339">
        <v>6829</v>
      </c>
      <c r="I91" s="121">
        <v>9294</v>
      </c>
    </row>
    <row r="92" spans="1:9" s="3" customFormat="1" ht="17.25" customHeight="1">
      <c r="A92" s="373" t="s">
        <v>63</v>
      </c>
      <c r="B92" s="347" t="s">
        <v>64</v>
      </c>
      <c r="C92" s="352">
        <v>8478</v>
      </c>
      <c r="D92" s="352">
        <v>14944</v>
      </c>
      <c r="E92" s="352">
        <v>8815</v>
      </c>
      <c r="F92" s="352">
        <v>8398</v>
      </c>
      <c r="G92" s="352">
        <v>9621</v>
      </c>
      <c r="H92" s="339">
        <v>2937</v>
      </c>
      <c r="I92" s="121">
        <v>5212</v>
      </c>
    </row>
    <row r="93" spans="1:9" s="3" customFormat="1" ht="17.25" customHeight="1">
      <c r="A93" s="373" t="s">
        <v>65</v>
      </c>
      <c r="B93" s="347" t="s">
        <v>758</v>
      </c>
      <c r="C93" s="352">
        <v>1788710</v>
      </c>
      <c r="D93" s="352">
        <v>2132566</v>
      </c>
      <c r="E93" s="352">
        <v>2352948</v>
      </c>
      <c r="F93" s="352">
        <v>2370922</v>
      </c>
      <c r="G93" s="352">
        <v>3223894</v>
      </c>
      <c r="H93" s="339">
        <v>946536</v>
      </c>
      <c r="I93" s="121">
        <v>1358365</v>
      </c>
    </row>
    <row r="94" spans="1:9" s="3" customFormat="1" ht="17.25" customHeight="1">
      <c r="A94" s="373" t="s">
        <v>67</v>
      </c>
      <c r="B94" s="347" t="s">
        <v>68</v>
      </c>
      <c r="C94" s="352">
        <v>298413</v>
      </c>
      <c r="D94" s="352">
        <v>299669</v>
      </c>
      <c r="E94" s="352">
        <v>274222</v>
      </c>
      <c r="F94" s="352">
        <v>375415</v>
      </c>
      <c r="G94" s="352">
        <v>402573</v>
      </c>
      <c r="H94" s="339">
        <v>140003</v>
      </c>
      <c r="I94" s="121">
        <v>116996</v>
      </c>
    </row>
    <row r="95" spans="1:9" s="3" customFormat="1" ht="17.25" customHeight="1">
      <c r="A95" s="373" t="s">
        <v>69</v>
      </c>
      <c r="B95" s="347" t="s">
        <v>70</v>
      </c>
      <c r="C95" s="352">
        <v>2037</v>
      </c>
      <c r="D95" s="352">
        <v>11972</v>
      </c>
      <c r="E95" s="352">
        <v>2030</v>
      </c>
      <c r="F95" s="352">
        <v>2853</v>
      </c>
      <c r="G95" s="352">
        <v>3155</v>
      </c>
      <c r="H95" s="339">
        <v>1264</v>
      </c>
      <c r="I95" s="121">
        <v>1413</v>
      </c>
    </row>
    <row r="96" spans="1:9" s="3" customFormat="1" ht="17.25" customHeight="1">
      <c r="A96" s="373" t="s">
        <v>71</v>
      </c>
      <c r="B96" s="347" t="s">
        <v>759</v>
      </c>
      <c r="C96" s="352">
        <v>9906</v>
      </c>
      <c r="D96" s="352">
        <v>10390</v>
      </c>
      <c r="E96" s="352">
        <v>9847</v>
      </c>
      <c r="F96" s="352">
        <v>13366</v>
      </c>
      <c r="G96" s="352">
        <v>14343</v>
      </c>
      <c r="H96" s="339">
        <v>5479</v>
      </c>
      <c r="I96" s="121">
        <v>7431</v>
      </c>
    </row>
    <row r="97" spans="1:9" s="3" customFormat="1" ht="17.25" customHeight="1">
      <c r="A97" s="373" t="s">
        <v>75</v>
      </c>
      <c r="B97" s="347" t="s">
        <v>760</v>
      </c>
      <c r="C97" s="352">
        <v>13182</v>
      </c>
      <c r="D97" s="352">
        <v>12828</v>
      </c>
      <c r="E97" s="352">
        <v>10164</v>
      </c>
      <c r="F97" s="352">
        <v>9062</v>
      </c>
      <c r="G97" s="352">
        <v>11701</v>
      </c>
      <c r="H97" s="339">
        <v>3178</v>
      </c>
      <c r="I97" s="121">
        <v>4901</v>
      </c>
    </row>
    <row r="98" spans="1:9" s="3" customFormat="1" ht="17.25" customHeight="1">
      <c r="A98" s="373" t="s">
        <v>77</v>
      </c>
      <c r="B98" s="347" t="s">
        <v>761</v>
      </c>
      <c r="C98" s="352">
        <v>5970</v>
      </c>
      <c r="D98" s="352">
        <v>7390</v>
      </c>
      <c r="E98" s="352">
        <v>7370</v>
      </c>
      <c r="F98" s="352">
        <v>9435</v>
      </c>
      <c r="G98" s="352">
        <v>9762</v>
      </c>
      <c r="H98" s="339">
        <v>3471</v>
      </c>
      <c r="I98" s="121">
        <v>3784</v>
      </c>
    </row>
    <row r="99" spans="1:9" s="3" customFormat="1" ht="17.25" customHeight="1">
      <c r="A99" s="373" t="s">
        <v>79</v>
      </c>
      <c r="B99" s="347" t="s">
        <v>762</v>
      </c>
      <c r="C99" s="352">
        <v>589</v>
      </c>
      <c r="D99" s="352">
        <v>704</v>
      </c>
      <c r="E99" s="352">
        <v>1233</v>
      </c>
      <c r="F99" s="352">
        <v>1781</v>
      </c>
      <c r="G99" s="352">
        <v>2386</v>
      </c>
      <c r="H99" s="339">
        <v>459</v>
      </c>
      <c r="I99" s="121">
        <v>623</v>
      </c>
    </row>
    <row r="100" spans="1:9" s="3" customFormat="1" ht="17.25" customHeight="1">
      <c r="A100" s="373" t="s">
        <v>81</v>
      </c>
      <c r="B100" s="347" t="s">
        <v>763</v>
      </c>
      <c r="C100" s="352">
        <v>9289</v>
      </c>
      <c r="D100" s="352">
        <v>8748</v>
      </c>
      <c r="E100" s="352">
        <v>8676</v>
      </c>
      <c r="F100" s="352">
        <v>11074</v>
      </c>
      <c r="G100" s="352">
        <v>13347</v>
      </c>
      <c r="H100" s="339">
        <v>5003</v>
      </c>
      <c r="I100" s="121">
        <v>6098</v>
      </c>
    </row>
    <row r="101" spans="1:9" s="3" customFormat="1" ht="17.25" customHeight="1">
      <c r="A101" s="373" t="s">
        <v>83</v>
      </c>
      <c r="B101" s="347" t="s">
        <v>764</v>
      </c>
      <c r="C101" s="352">
        <v>6745</v>
      </c>
      <c r="D101" s="352">
        <v>4829</v>
      </c>
      <c r="E101" s="352">
        <v>5598</v>
      </c>
      <c r="F101" s="352">
        <v>7842</v>
      </c>
      <c r="G101" s="352">
        <v>11729</v>
      </c>
      <c r="H101" s="339">
        <v>3044</v>
      </c>
      <c r="I101" s="121">
        <v>5381</v>
      </c>
    </row>
    <row r="102" spans="1:9" s="3" customFormat="1" ht="17.25" customHeight="1">
      <c r="A102" s="373" t="s">
        <v>85</v>
      </c>
      <c r="B102" s="347" t="s">
        <v>765</v>
      </c>
      <c r="C102" s="352">
        <v>44451</v>
      </c>
      <c r="D102" s="352">
        <v>18442</v>
      </c>
      <c r="E102" s="352">
        <v>13982</v>
      </c>
      <c r="F102" s="352">
        <v>14133</v>
      </c>
      <c r="G102" s="352">
        <v>10670</v>
      </c>
      <c r="H102" s="339">
        <v>3809</v>
      </c>
      <c r="I102" s="121">
        <v>4805</v>
      </c>
    </row>
    <row r="103" spans="1:9" s="3" customFormat="1" ht="17.25" customHeight="1">
      <c r="A103" s="373" t="s">
        <v>96</v>
      </c>
      <c r="B103" s="347" t="s">
        <v>766</v>
      </c>
      <c r="C103" s="352">
        <v>96626</v>
      </c>
      <c r="D103" s="352">
        <v>95462</v>
      </c>
      <c r="E103" s="352">
        <v>91643</v>
      </c>
      <c r="F103" s="352">
        <v>67305</v>
      </c>
      <c r="G103" s="352">
        <v>66305</v>
      </c>
      <c r="H103" s="339">
        <v>14822</v>
      </c>
      <c r="I103" s="121">
        <v>15121</v>
      </c>
    </row>
    <row r="104" spans="1:9" s="3" customFormat="1" ht="17.25" customHeight="1">
      <c r="A104" s="373" t="s">
        <v>98</v>
      </c>
      <c r="B104" s="347" t="s">
        <v>767</v>
      </c>
      <c r="C104" s="352">
        <v>115798</v>
      </c>
      <c r="D104" s="352">
        <v>117448</v>
      </c>
      <c r="E104" s="352">
        <v>113261</v>
      </c>
      <c r="F104" s="352">
        <v>117685</v>
      </c>
      <c r="G104" s="352">
        <v>118307</v>
      </c>
      <c r="H104" s="339">
        <v>31659</v>
      </c>
      <c r="I104" s="121">
        <v>43082</v>
      </c>
    </row>
    <row r="105" spans="1:9" s="3" customFormat="1" ht="17.25" customHeight="1">
      <c r="A105" s="373" t="s">
        <v>100</v>
      </c>
      <c r="B105" s="347" t="s">
        <v>768</v>
      </c>
      <c r="C105" s="352">
        <v>18837</v>
      </c>
      <c r="D105" s="352">
        <v>23859</v>
      </c>
      <c r="E105" s="352">
        <v>24648</v>
      </c>
      <c r="F105" s="352">
        <v>25457</v>
      </c>
      <c r="G105" s="352">
        <v>28834</v>
      </c>
      <c r="H105" s="339">
        <v>8823</v>
      </c>
      <c r="I105" s="121">
        <v>12001</v>
      </c>
    </row>
    <row r="106" spans="1:9" s="3" customFormat="1" ht="17.25" customHeight="1">
      <c r="A106" s="373" t="s">
        <v>103</v>
      </c>
      <c r="B106" s="347" t="s">
        <v>769</v>
      </c>
      <c r="C106" s="352">
        <v>592217</v>
      </c>
      <c r="D106" s="352">
        <v>581865</v>
      </c>
      <c r="E106" s="352">
        <v>556762</v>
      </c>
      <c r="F106" s="352">
        <v>604157</v>
      </c>
      <c r="G106" s="352">
        <v>744331</v>
      </c>
      <c r="H106" s="339">
        <v>241834</v>
      </c>
      <c r="I106" s="121">
        <v>315094</v>
      </c>
    </row>
    <row r="107" spans="1:9" s="3" customFormat="1" ht="17.25" customHeight="1">
      <c r="A107" s="373" t="s">
        <v>105</v>
      </c>
      <c r="B107" s="347" t="s">
        <v>770</v>
      </c>
      <c r="C107" s="352">
        <v>1017</v>
      </c>
      <c r="D107" s="352">
        <v>1173</v>
      </c>
      <c r="E107" s="352">
        <v>1305</v>
      </c>
      <c r="F107" s="352">
        <v>4549</v>
      </c>
      <c r="G107" s="352">
        <v>5707</v>
      </c>
      <c r="H107" s="339">
        <v>2305</v>
      </c>
      <c r="I107" s="121">
        <v>1642</v>
      </c>
    </row>
    <row r="108" spans="1:9" s="3" customFormat="1" ht="17.25" customHeight="1">
      <c r="A108" s="373" t="s">
        <v>107</v>
      </c>
      <c r="B108" s="347" t="s">
        <v>108</v>
      </c>
      <c r="C108" s="352">
        <v>537</v>
      </c>
      <c r="D108" s="352">
        <v>325</v>
      </c>
      <c r="E108" s="352">
        <v>566</v>
      </c>
      <c r="F108" s="352">
        <v>335</v>
      </c>
      <c r="G108" s="352">
        <v>527</v>
      </c>
      <c r="H108" s="339">
        <v>220</v>
      </c>
      <c r="I108" s="121">
        <v>93</v>
      </c>
    </row>
    <row r="109" spans="1:9" s="3" customFormat="1" ht="17.25" customHeight="1">
      <c r="A109" s="373" t="s">
        <v>109</v>
      </c>
      <c r="B109" s="347" t="s">
        <v>771</v>
      </c>
      <c r="C109" s="352">
        <v>1410</v>
      </c>
      <c r="D109" s="352">
        <v>373</v>
      </c>
      <c r="E109" s="352">
        <v>859</v>
      </c>
      <c r="F109" s="352">
        <v>1527</v>
      </c>
      <c r="G109" s="352">
        <v>2111</v>
      </c>
      <c r="H109" s="339">
        <v>712</v>
      </c>
      <c r="I109" s="121">
        <v>1440</v>
      </c>
    </row>
    <row r="110" spans="1:9" s="3" customFormat="1" ht="17.25" customHeight="1">
      <c r="A110" s="373" t="s">
        <v>111</v>
      </c>
      <c r="B110" s="347" t="s">
        <v>772</v>
      </c>
      <c r="C110" s="352">
        <v>2281</v>
      </c>
      <c r="D110" s="352">
        <v>2977</v>
      </c>
      <c r="E110" s="352">
        <v>2124</v>
      </c>
      <c r="F110" s="352">
        <v>1315</v>
      </c>
      <c r="G110" s="352">
        <v>2081</v>
      </c>
      <c r="H110" s="339">
        <v>363</v>
      </c>
      <c r="I110" s="121">
        <v>412</v>
      </c>
    </row>
    <row r="111" spans="1:9" s="3" customFormat="1" ht="17.25" customHeight="1">
      <c r="A111" s="373" t="s">
        <v>113</v>
      </c>
      <c r="B111" s="347" t="s">
        <v>773</v>
      </c>
      <c r="C111" s="352">
        <v>5145</v>
      </c>
      <c r="D111" s="352">
        <v>4607</v>
      </c>
      <c r="E111" s="352">
        <v>3790</v>
      </c>
      <c r="F111" s="352">
        <v>3894</v>
      </c>
      <c r="G111" s="352">
        <v>5326</v>
      </c>
      <c r="H111" s="339">
        <v>2128</v>
      </c>
      <c r="I111" s="121">
        <v>2177</v>
      </c>
    </row>
    <row r="112" spans="1:9" s="3" customFormat="1" ht="17.25" customHeight="1">
      <c r="A112" s="373" t="s">
        <v>115</v>
      </c>
      <c r="B112" s="347" t="s">
        <v>774</v>
      </c>
      <c r="C112" s="352">
        <v>208206</v>
      </c>
      <c r="D112" s="352">
        <v>203449</v>
      </c>
      <c r="E112" s="352">
        <v>233075</v>
      </c>
      <c r="F112" s="352">
        <v>230707</v>
      </c>
      <c r="G112" s="352">
        <v>269439</v>
      </c>
      <c r="H112" s="339">
        <v>73038</v>
      </c>
      <c r="I112" s="121">
        <v>73448</v>
      </c>
    </row>
    <row r="113" spans="1:9" s="3" customFormat="1" ht="17.25" customHeight="1">
      <c r="A113" s="373" t="s">
        <v>117</v>
      </c>
      <c r="B113" s="347" t="s">
        <v>775</v>
      </c>
      <c r="C113" s="352">
        <v>36455</v>
      </c>
      <c r="D113" s="352">
        <v>36810</v>
      </c>
      <c r="E113" s="352">
        <v>37611</v>
      </c>
      <c r="F113" s="352">
        <v>46443</v>
      </c>
      <c r="G113" s="352">
        <v>67073</v>
      </c>
      <c r="H113" s="339">
        <v>17934</v>
      </c>
      <c r="I113" s="121">
        <v>22124</v>
      </c>
    </row>
    <row r="114" spans="1:9" s="3" customFormat="1" ht="17.25" customHeight="1">
      <c r="A114" s="373" t="s">
        <v>120</v>
      </c>
      <c r="B114" s="347" t="s">
        <v>776</v>
      </c>
      <c r="C114" s="352">
        <v>148301</v>
      </c>
      <c r="D114" s="352">
        <v>161434</v>
      </c>
      <c r="E114" s="352">
        <v>146845</v>
      </c>
      <c r="F114" s="352">
        <v>143443</v>
      </c>
      <c r="G114" s="352">
        <v>182660</v>
      </c>
      <c r="H114" s="339">
        <v>56995</v>
      </c>
      <c r="I114" s="121">
        <v>55922</v>
      </c>
    </row>
    <row r="115" spans="1:9" s="3" customFormat="1" ht="17.25" customHeight="1">
      <c r="A115" s="373" t="s">
        <v>122</v>
      </c>
      <c r="B115" s="347" t="s">
        <v>777</v>
      </c>
      <c r="C115" s="352">
        <v>8424</v>
      </c>
      <c r="D115" s="352">
        <v>8303</v>
      </c>
      <c r="E115" s="352">
        <v>6506</v>
      </c>
      <c r="F115" s="352">
        <v>6330</v>
      </c>
      <c r="G115" s="352">
        <v>8110</v>
      </c>
      <c r="H115" s="339">
        <v>2911</v>
      </c>
      <c r="I115" s="121">
        <v>2101</v>
      </c>
    </row>
    <row r="116" spans="1:9" s="3" customFormat="1" ht="17.25" customHeight="1">
      <c r="A116" s="373" t="s">
        <v>124</v>
      </c>
      <c r="B116" s="347" t="s">
        <v>778</v>
      </c>
      <c r="C116" s="352">
        <v>95896</v>
      </c>
      <c r="D116" s="352">
        <v>102416</v>
      </c>
      <c r="E116" s="352">
        <v>113973</v>
      </c>
      <c r="F116" s="352">
        <v>107304</v>
      </c>
      <c r="G116" s="352">
        <v>122395</v>
      </c>
      <c r="H116" s="339">
        <v>41254</v>
      </c>
      <c r="I116" s="121">
        <v>49065</v>
      </c>
    </row>
    <row r="117" spans="1:9" s="3" customFormat="1" ht="17.25" customHeight="1">
      <c r="A117" s="373" t="s">
        <v>126</v>
      </c>
      <c r="B117" s="347" t="s">
        <v>779</v>
      </c>
      <c r="C117" s="352">
        <v>61185</v>
      </c>
      <c r="D117" s="352">
        <v>66377</v>
      </c>
      <c r="E117" s="352">
        <v>65175</v>
      </c>
      <c r="F117" s="352">
        <v>61930</v>
      </c>
      <c r="G117" s="352">
        <v>62627</v>
      </c>
      <c r="H117" s="339">
        <v>23056</v>
      </c>
      <c r="I117" s="121">
        <v>21449</v>
      </c>
    </row>
    <row r="118" spans="1:9" s="3" customFormat="1" ht="17.25" customHeight="1">
      <c r="A118" s="373" t="s">
        <v>128</v>
      </c>
      <c r="B118" s="347" t="s">
        <v>780</v>
      </c>
      <c r="C118" s="352">
        <v>6163</v>
      </c>
      <c r="D118" s="352">
        <v>5870</v>
      </c>
      <c r="E118" s="352">
        <v>12108</v>
      </c>
      <c r="F118" s="352">
        <v>15288</v>
      </c>
      <c r="G118" s="352">
        <v>17779</v>
      </c>
      <c r="H118" s="339">
        <v>4953</v>
      </c>
      <c r="I118" s="121">
        <v>7889</v>
      </c>
    </row>
    <row r="119" spans="1:9" s="3" customFormat="1" ht="17.25" customHeight="1">
      <c r="A119" s="373" t="s">
        <v>130</v>
      </c>
      <c r="B119" s="347" t="s">
        <v>781</v>
      </c>
      <c r="C119" s="352">
        <v>398946</v>
      </c>
      <c r="D119" s="352">
        <v>342935</v>
      </c>
      <c r="E119" s="352">
        <v>347529</v>
      </c>
      <c r="F119" s="352">
        <v>323951</v>
      </c>
      <c r="G119" s="352">
        <v>341938</v>
      </c>
      <c r="H119" s="339">
        <v>112464</v>
      </c>
      <c r="I119" s="121">
        <v>142407</v>
      </c>
    </row>
    <row r="120" spans="1:9" s="3" customFormat="1" ht="17.25" customHeight="1">
      <c r="A120" s="373" t="s">
        <v>135</v>
      </c>
      <c r="B120" s="347" t="s">
        <v>782</v>
      </c>
      <c r="C120" s="352">
        <v>5938</v>
      </c>
      <c r="D120" s="352">
        <v>6728</v>
      </c>
      <c r="E120" s="352">
        <v>7452</v>
      </c>
      <c r="F120" s="352">
        <v>9367</v>
      </c>
      <c r="G120" s="352">
        <v>11375</v>
      </c>
      <c r="H120" s="339">
        <v>3491</v>
      </c>
      <c r="I120" s="121">
        <v>2232</v>
      </c>
    </row>
    <row r="121" spans="1:9" s="3" customFormat="1" ht="17.25" customHeight="1">
      <c r="A121" s="373" t="s">
        <v>136</v>
      </c>
      <c r="B121" s="347" t="s">
        <v>783</v>
      </c>
      <c r="C121" s="352">
        <v>215152</v>
      </c>
      <c r="D121" s="352">
        <v>222364</v>
      </c>
      <c r="E121" s="352">
        <v>252952</v>
      </c>
      <c r="F121" s="352">
        <v>293335</v>
      </c>
      <c r="G121" s="352">
        <v>309711</v>
      </c>
      <c r="H121" s="339">
        <v>101816</v>
      </c>
      <c r="I121" s="121">
        <v>114181</v>
      </c>
    </row>
    <row r="122" spans="1:9" s="3" customFormat="1" ht="17.25" customHeight="1">
      <c r="A122" s="373" t="s">
        <v>640</v>
      </c>
      <c r="B122" s="347" t="s">
        <v>784</v>
      </c>
      <c r="C122" s="352">
        <v>3895</v>
      </c>
      <c r="D122" s="352">
        <v>3365</v>
      </c>
      <c r="E122" s="352">
        <v>3118</v>
      </c>
      <c r="F122" s="352">
        <v>3289</v>
      </c>
      <c r="G122" s="352">
        <v>2978</v>
      </c>
      <c r="H122" s="339">
        <v>1457</v>
      </c>
      <c r="I122" s="121">
        <v>1537</v>
      </c>
    </row>
    <row r="123" spans="1:9" s="3" customFormat="1" ht="17.25" customHeight="1">
      <c r="A123" s="373" t="s">
        <v>642</v>
      </c>
      <c r="B123" s="347" t="s">
        <v>785</v>
      </c>
      <c r="C123" s="352">
        <v>70092</v>
      </c>
      <c r="D123" s="352">
        <v>80763</v>
      </c>
      <c r="E123" s="352">
        <v>91757</v>
      </c>
      <c r="F123" s="352">
        <v>87848</v>
      </c>
      <c r="G123" s="352">
        <v>87244</v>
      </c>
      <c r="H123" s="339">
        <v>29021</v>
      </c>
      <c r="I123" s="121">
        <v>32298</v>
      </c>
    </row>
    <row r="124" spans="1:9" s="3" customFormat="1" ht="17.25" customHeight="1">
      <c r="A124" s="373" t="s">
        <v>141</v>
      </c>
      <c r="B124" s="347" t="s">
        <v>786</v>
      </c>
      <c r="C124" s="352">
        <v>53</v>
      </c>
      <c r="D124" s="352">
        <v>23</v>
      </c>
      <c r="E124" s="352">
        <v>119</v>
      </c>
      <c r="F124" s="352">
        <v>115</v>
      </c>
      <c r="G124" s="352">
        <v>844</v>
      </c>
      <c r="H124" s="339">
        <v>48</v>
      </c>
      <c r="I124" s="121">
        <v>53</v>
      </c>
    </row>
    <row r="125" spans="1:9" s="3" customFormat="1" ht="17.25" customHeight="1">
      <c r="A125" s="373" t="s">
        <v>143</v>
      </c>
      <c r="B125" s="347" t="s">
        <v>787</v>
      </c>
      <c r="C125" s="352">
        <v>9768</v>
      </c>
      <c r="D125" s="352">
        <v>12866</v>
      </c>
      <c r="E125" s="352">
        <v>8948</v>
      </c>
      <c r="F125" s="352">
        <v>7311</v>
      </c>
      <c r="G125" s="352">
        <v>15914</v>
      </c>
      <c r="H125" s="339">
        <v>4899</v>
      </c>
      <c r="I125" s="121">
        <v>5255</v>
      </c>
    </row>
    <row r="126" spans="1:9" s="3" customFormat="1" ht="17.25" customHeight="1">
      <c r="A126" s="373" t="s">
        <v>145</v>
      </c>
      <c r="B126" s="347" t="s">
        <v>788</v>
      </c>
      <c r="C126" s="352">
        <v>785</v>
      </c>
      <c r="D126" s="352">
        <v>642</v>
      </c>
      <c r="E126" s="352">
        <v>640</v>
      </c>
      <c r="F126" s="352">
        <v>311</v>
      </c>
      <c r="G126" s="352">
        <v>589</v>
      </c>
      <c r="H126" s="339">
        <v>240</v>
      </c>
      <c r="I126" s="121">
        <v>313</v>
      </c>
    </row>
    <row r="127" spans="1:9" s="3" customFormat="1" ht="17.25" customHeight="1">
      <c r="A127" s="373" t="s">
        <v>147</v>
      </c>
      <c r="B127" s="347" t="s">
        <v>789</v>
      </c>
      <c r="C127" s="352">
        <v>11052</v>
      </c>
      <c r="D127" s="352">
        <v>11535</v>
      </c>
      <c r="E127" s="352">
        <v>39655</v>
      </c>
      <c r="F127" s="352">
        <v>14056</v>
      </c>
      <c r="G127" s="352">
        <v>14615</v>
      </c>
      <c r="H127" s="339">
        <v>4579</v>
      </c>
      <c r="I127" s="121">
        <v>5955</v>
      </c>
    </row>
    <row r="128" spans="1:9" s="3" customFormat="1" ht="17.25" customHeight="1">
      <c r="A128" s="373" t="s">
        <v>149</v>
      </c>
      <c r="B128" s="347" t="s">
        <v>790</v>
      </c>
      <c r="C128" s="352">
        <v>1604</v>
      </c>
      <c r="D128" s="352">
        <v>1462</v>
      </c>
      <c r="E128" s="352">
        <v>1280</v>
      </c>
      <c r="F128" s="352">
        <v>1244</v>
      </c>
      <c r="G128" s="352">
        <v>1225</v>
      </c>
      <c r="H128" s="339">
        <v>561</v>
      </c>
      <c r="I128" s="121">
        <v>363</v>
      </c>
    </row>
    <row r="129" spans="1:9" s="3" customFormat="1" ht="17.25" customHeight="1">
      <c r="A129" s="373" t="s">
        <v>151</v>
      </c>
      <c r="B129" s="347" t="s">
        <v>791</v>
      </c>
      <c r="C129" s="352">
        <v>5618</v>
      </c>
      <c r="D129" s="352">
        <v>7625</v>
      </c>
      <c r="E129" s="352">
        <v>16751</v>
      </c>
      <c r="F129" s="352">
        <v>10631</v>
      </c>
      <c r="G129" s="352">
        <v>10885</v>
      </c>
      <c r="H129" s="339">
        <v>1783</v>
      </c>
      <c r="I129" s="121">
        <v>1613</v>
      </c>
    </row>
    <row r="130" spans="1:9" s="3" customFormat="1" ht="17.25" customHeight="1">
      <c r="A130" s="373" t="s">
        <v>154</v>
      </c>
      <c r="B130" s="347" t="s">
        <v>792</v>
      </c>
      <c r="C130" s="352">
        <v>266896</v>
      </c>
      <c r="D130" s="352">
        <v>239753</v>
      </c>
      <c r="E130" s="352">
        <v>263446</v>
      </c>
      <c r="F130" s="352">
        <v>312347</v>
      </c>
      <c r="G130" s="352">
        <v>575265</v>
      </c>
      <c r="H130" s="339">
        <v>149238</v>
      </c>
      <c r="I130" s="121">
        <v>152756</v>
      </c>
    </row>
    <row r="131" spans="1:9" s="3" customFormat="1" ht="17.25" customHeight="1">
      <c r="A131" s="373" t="s">
        <v>156</v>
      </c>
      <c r="B131" s="347" t="s">
        <v>793</v>
      </c>
      <c r="C131" s="352">
        <v>127</v>
      </c>
      <c r="D131" s="352">
        <v>190</v>
      </c>
      <c r="E131" s="352">
        <v>222</v>
      </c>
      <c r="F131" s="352">
        <v>201</v>
      </c>
      <c r="G131" s="352">
        <v>116</v>
      </c>
      <c r="H131" s="339">
        <v>28</v>
      </c>
      <c r="I131" s="121">
        <v>137</v>
      </c>
    </row>
    <row r="132" spans="1:9" s="3" customFormat="1" ht="17.25" customHeight="1">
      <c r="A132" s="373" t="s">
        <v>158</v>
      </c>
      <c r="B132" s="347" t="s">
        <v>794</v>
      </c>
      <c r="C132" s="352">
        <v>65745</v>
      </c>
      <c r="D132" s="352">
        <v>74654</v>
      </c>
      <c r="E132" s="352">
        <v>66927</v>
      </c>
      <c r="F132" s="352">
        <v>79139</v>
      </c>
      <c r="G132" s="352">
        <v>106965</v>
      </c>
      <c r="H132" s="339">
        <v>28952</v>
      </c>
      <c r="I132" s="121">
        <v>41728</v>
      </c>
    </row>
    <row r="133" spans="1:9" s="3" customFormat="1" ht="17.25" customHeight="1">
      <c r="A133" s="373" t="s">
        <v>160</v>
      </c>
      <c r="B133" s="347" t="s">
        <v>795</v>
      </c>
      <c r="C133" s="352">
        <v>5867</v>
      </c>
      <c r="D133" s="352">
        <v>8487</v>
      </c>
      <c r="E133" s="352">
        <v>7455</v>
      </c>
      <c r="F133" s="352">
        <v>6542</v>
      </c>
      <c r="G133" s="352">
        <v>10685</v>
      </c>
      <c r="H133" s="339">
        <v>3375</v>
      </c>
      <c r="I133" s="121">
        <v>4205</v>
      </c>
    </row>
    <row r="134" spans="1:9" s="3" customFormat="1" ht="17.25" customHeight="1">
      <c r="A134" s="373" t="s">
        <v>162</v>
      </c>
      <c r="B134" s="347" t="s">
        <v>796</v>
      </c>
      <c r="C134" s="352">
        <v>359744</v>
      </c>
      <c r="D134" s="352">
        <v>388358</v>
      </c>
      <c r="E134" s="352">
        <v>348712</v>
      </c>
      <c r="F134" s="352">
        <v>404405</v>
      </c>
      <c r="G134" s="352">
        <v>661615</v>
      </c>
      <c r="H134" s="339">
        <v>205979</v>
      </c>
      <c r="I134" s="121">
        <v>304506</v>
      </c>
    </row>
    <row r="135" spans="1:9" s="3" customFormat="1" ht="17.25" customHeight="1">
      <c r="A135" s="373" t="s">
        <v>164</v>
      </c>
      <c r="B135" s="347" t="s">
        <v>797</v>
      </c>
      <c r="C135" s="352">
        <v>31041</v>
      </c>
      <c r="D135" s="352">
        <v>35931</v>
      </c>
      <c r="E135" s="352">
        <v>43164</v>
      </c>
      <c r="F135" s="352">
        <v>47172</v>
      </c>
      <c r="G135" s="352">
        <v>67946</v>
      </c>
      <c r="H135" s="339">
        <v>21983</v>
      </c>
      <c r="I135" s="121">
        <v>30097</v>
      </c>
    </row>
    <row r="136" spans="1:9" s="3" customFormat="1" ht="17.25" customHeight="1">
      <c r="A136" s="373" t="s">
        <v>166</v>
      </c>
      <c r="B136" s="347" t="s">
        <v>798</v>
      </c>
      <c r="C136" s="352">
        <v>96465</v>
      </c>
      <c r="D136" s="352">
        <v>89137</v>
      </c>
      <c r="E136" s="352">
        <v>58583</v>
      </c>
      <c r="F136" s="352">
        <v>61610</v>
      </c>
      <c r="G136" s="352">
        <v>109215</v>
      </c>
      <c r="H136" s="339">
        <v>35864</v>
      </c>
      <c r="I136" s="121">
        <v>46794</v>
      </c>
    </row>
    <row r="137" spans="1:9" s="3" customFormat="1" ht="17.25" customHeight="1">
      <c r="A137" s="373" t="s">
        <v>168</v>
      </c>
      <c r="B137" s="347" t="s">
        <v>799</v>
      </c>
      <c r="C137" s="352">
        <v>118611</v>
      </c>
      <c r="D137" s="352">
        <v>108077</v>
      </c>
      <c r="E137" s="352">
        <v>123726</v>
      </c>
      <c r="F137" s="352">
        <v>113886</v>
      </c>
      <c r="G137" s="352">
        <v>226636</v>
      </c>
      <c r="H137" s="339">
        <v>58175</v>
      </c>
      <c r="I137" s="121">
        <v>61394</v>
      </c>
    </row>
    <row r="138" spans="1:9" s="3" customFormat="1" ht="17.25" customHeight="1">
      <c r="A138" s="373" t="s">
        <v>170</v>
      </c>
      <c r="B138" s="347" t="s">
        <v>800</v>
      </c>
      <c r="C138" s="352">
        <v>96348</v>
      </c>
      <c r="D138" s="352">
        <v>93559</v>
      </c>
      <c r="E138" s="352">
        <v>102799</v>
      </c>
      <c r="F138" s="352">
        <v>107250</v>
      </c>
      <c r="G138" s="352">
        <v>135166</v>
      </c>
      <c r="H138" s="339">
        <v>43608</v>
      </c>
      <c r="I138" s="121">
        <v>42042</v>
      </c>
    </row>
    <row r="139" spans="1:9" s="3" customFormat="1" ht="17.25" customHeight="1">
      <c r="A139" s="373" t="s">
        <v>172</v>
      </c>
      <c r="B139" s="347" t="s">
        <v>801</v>
      </c>
      <c r="C139" s="352">
        <v>34591</v>
      </c>
      <c r="D139" s="352">
        <v>34825</v>
      </c>
      <c r="E139" s="352">
        <v>34331</v>
      </c>
      <c r="F139" s="352">
        <v>35628</v>
      </c>
      <c r="G139" s="352">
        <v>63318</v>
      </c>
      <c r="H139" s="339">
        <v>18157</v>
      </c>
      <c r="I139" s="121">
        <v>33284</v>
      </c>
    </row>
    <row r="140" spans="1:9" s="3" customFormat="1" ht="17.25" customHeight="1">
      <c r="A140" s="373" t="s">
        <v>173</v>
      </c>
      <c r="B140" s="347" t="s">
        <v>802</v>
      </c>
      <c r="C140" s="352">
        <v>86468</v>
      </c>
      <c r="D140" s="352">
        <v>88422</v>
      </c>
      <c r="E140" s="352">
        <v>90642</v>
      </c>
      <c r="F140" s="352">
        <v>93274</v>
      </c>
      <c r="G140" s="352">
        <v>121724</v>
      </c>
      <c r="H140" s="339">
        <v>41977</v>
      </c>
      <c r="I140" s="121">
        <v>46190</v>
      </c>
    </row>
    <row r="141" spans="1:9" s="3" customFormat="1" ht="17.25" customHeight="1">
      <c r="A141" s="373" t="s">
        <v>175</v>
      </c>
      <c r="B141" s="347" t="s">
        <v>803</v>
      </c>
      <c r="C141" s="352">
        <v>36955</v>
      </c>
      <c r="D141" s="352">
        <v>35554</v>
      </c>
      <c r="E141" s="352">
        <v>43500</v>
      </c>
      <c r="F141" s="352">
        <v>69015</v>
      </c>
      <c r="G141" s="352">
        <v>102495</v>
      </c>
      <c r="H141" s="339">
        <v>34582</v>
      </c>
      <c r="I141" s="121">
        <v>35445</v>
      </c>
    </row>
    <row r="142" spans="1:9" s="3" customFormat="1" ht="17.25" customHeight="1">
      <c r="A142" s="373">
        <v>1519</v>
      </c>
      <c r="B142" s="347" t="s">
        <v>178</v>
      </c>
      <c r="C142" s="352">
        <v>0</v>
      </c>
      <c r="D142" s="352">
        <v>0</v>
      </c>
      <c r="E142" s="352">
        <v>0</v>
      </c>
      <c r="F142" s="352">
        <v>0</v>
      </c>
      <c r="G142" s="352">
        <v>0</v>
      </c>
      <c r="H142" s="339">
        <v>0</v>
      </c>
      <c r="I142" s="121">
        <v>0</v>
      </c>
    </row>
    <row r="143" spans="1:9" s="3" customFormat="1" ht="17.25" customHeight="1">
      <c r="A143" s="373" t="s">
        <v>179</v>
      </c>
      <c r="B143" s="347" t="s">
        <v>804</v>
      </c>
      <c r="C143" s="352">
        <v>550</v>
      </c>
      <c r="D143" s="352">
        <v>1527</v>
      </c>
      <c r="E143" s="352">
        <v>1478</v>
      </c>
      <c r="F143" s="352">
        <v>1472</v>
      </c>
      <c r="G143" s="352">
        <v>6785</v>
      </c>
      <c r="H143" s="339">
        <v>510</v>
      </c>
      <c r="I143" s="121">
        <v>2114</v>
      </c>
    </row>
    <row r="144" spans="1:9" s="3" customFormat="1" ht="17.25" customHeight="1">
      <c r="A144" s="373" t="s">
        <v>181</v>
      </c>
      <c r="B144" s="347" t="s">
        <v>805</v>
      </c>
      <c r="C144" s="352">
        <v>9723</v>
      </c>
      <c r="D144" s="352">
        <v>10315</v>
      </c>
      <c r="E144" s="352">
        <v>8339</v>
      </c>
      <c r="F144" s="352">
        <v>10788</v>
      </c>
      <c r="G144" s="352">
        <v>10847</v>
      </c>
      <c r="H144" s="339">
        <v>3733</v>
      </c>
      <c r="I144" s="121">
        <v>3945</v>
      </c>
    </row>
    <row r="145" spans="1:9" s="3" customFormat="1" ht="17.25" customHeight="1">
      <c r="A145" s="373" t="s">
        <v>183</v>
      </c>
      <c r="B145" s="347" t="s">
        <v>806</v>
      </c>
      <c r="C145" s="352">
        <v>0</v>
      </c>
      <c r="D145" s="352">
        <v>0</v>
      </c>
      <c r="E145" s="352">
        <v>203</v>
      </c>
      <c r="F145" s="352">
        <v>0</v>
      </c>
      <c r="G145" s="352">
        <v>298</v>
      </c>
      <c r="H145" s="339">
        <v>248</v>
      </c>
      <c r="I145" s="121">
        <v>249</v>
      </c>
    </row>
    <row r="146" spans="1:9" s="3" customFormat="1" ht="17.25" customHeight="1">
      <c r="A146" s="373" t="s">
        <v>188</v>
      </c>
      <c r="B146" s="347" t="s">
        <v>807</v>
      </c>
      <c r="C146" s="352">
        <v>38005</v>
      </c>
      <c r="D146" s="352">
        <v>36944</v>
      </c>
      <c r="E146" s="352">
        <v>39766</v>
      </c>
      <c r="F146" s="352">
        <v>39346</v>
      </c>
      <c r="G146" s="352">
        <v>45194</v>
      </c>
      <c r="H146" s="339">
        <v>13475</v>
      </c>
      <c r="I146" s="121">
        <v>13444</v>
      </c>
    </row>
    <row r="147" spans="1:9" s="3" customFormat="1" ht="17.25" customHeight="1">
      <c r="A147" s="373" t="s">
        <v>190</v>
      </c>
      <c r="B147" s="347" t="s">
        <v>808</v>
      </c>
      <c r="C147" s="352">
        <v>156755</v>
      </c>
      <c r="D147" s="352">
        <v>193640</v>
      </c>
      <c r="E147" s="352">
        <v>229093</v>
      </c>
      <c r="F147" s="352">
        <v>206467</v>
      </c>
      <c r="G147" s="352">
        <v>198726</v>
      </c>
      <c r="H147" s="339">
        <v>65131</v>
      </c>
      <c r="I147" s="121">
        <v>73160</v>
      </c>
    </row>
    <row r="148" spans="1:9" s="3" customFormat="1" ht="17.25" customHeight="1">
      <c r="A148" s="373" t="s">
        <v>192</v>
      </c>
      <c r="B148" s="347" t="s">
        <v>809</v>
      </c>
      <c r="C148" s="352">
        <v>18817</v>
      </c>
      <c r="D148" s="352">
        <v>22201</v>
      </c>
      <c r="E148" s="352">
        <v>21571</v>
      </c>
      <c r="F148" s="352">
        <v>23879</v>
      </c>
      <c r="G148" s="352">
        <v>28667</v>
      </c>
      <c r="H148" s="339">
        <v>8612</v>
      </c>
      <c r="I148" s="121">
        <v>7205</v>
      </c>
    </row>
    <row r="149" spans="1:9" s="3" customFormat="1" ht="17.25" customHeight="1">
      <c r="A149" s="373" t="s">
        <v>194</v>
      </c>
      <c r="B149" s="347" t="s">
        <v>810</v>
      </c>
      <c r="C149" s="352">
        <v>168011</v>
      </c>
      <c r="D149" s="352">
        <v>186187</v>
      </c>
      <c r="E149" s="352">
        <v>188132</v>
      </c>
      <c r="F149" s="352">
        <v>170594</v>
      </c>
      <c r="G149" s="352">
        <v>197476</v>
      </c>
      <c r="H149" s="339">
        <v>63171</v>
      </c>
      <c r="I149" s="121">
        <v>72962</v>
      </c>
    </row>
    <row r="150" spans="1:9" s="3" customFormat="1" ht="17.25" customHeight="1">
      <c r="A150" s="373" t="s">
        <v>196</v>
      </c>
      <c r="B150" s="347" t="s">
        <v>811</v>
      </c>
      <c r="C150" s="352">
        <v>482395</v>
      </c>
      <c r="D150" s="352">
        <v>562240</v>
      </c>
      <c r="E150" s="352">
        <v>537797</v>
      </c>
      <c r="F150" s="352">
        <v>520830</v>
      </c>
      <c r="G150" s="352">
        <v>520398</v>
      </c>
      <c r="H150" s="339">
        <v>170263</v>
      </c>
      <c r="I150" s="121">
        <v>160359</v>
      </c>
    </row>
    <row r="151" spans="1:9" s="3" customFormat="1" ht="17.25" customHeight="1">
      <c r="A151" s="373" t="s">
        <v>200</v>
      </c>
      <c r="B151" s="347" t="s">
        <v>812</v>
      </c>
      <c r="C151" s="352">
        <v>850067</v>
      </c>
      <c r="D151" s="352">
        <v>659119</v>
      </c>
      <c r="E151" s="352">
        <v>629688</v>
      </c>
      <c r="F151" s="352">
        <v>646067</v>
      </c>
      <c r="G151" s="352">
        <v>863956</v>
      </c>
      <c r="H151" s="339">
        <v>240363</v>
      </c>
      <c r="I151" s="121">
        <v>318132</v>
      </c>
    </row>
    <row r="152" spans="1:9" s="3" customFormat="1" ht="17.25" customHeight="1">
      <c r="A152" s="373" t="s">
        <v>202</v>
      </c>
      <c r="B152" s="347" t="s">
        <v>813</v>
      </c>
      <c r="C152" s="352">
        <v>135117</v>
      </c>
      <c r="D152" s="352">
        <v>121432</v>
      </c>
      <c r="E152" s="352">
        <v>144616</v>
      </c>
      <c r="F152" s="352">
        <v>152278</v>
      </c>
      <c r="G152" s="352">
        <v>163075</v>
      </c>
      <c r="H152" s="339">
        <v>54484</v>
      </c>
      <c r="I152" s="121">
        <v>63924</v>
      </c>
    </row>
    <row r="153" spans="1:9" s="3" customFormat="1" ht="17.25" customHeight="1">
      <c r="A153" s="373" t="s">
        <v>204</v>
      </c>
      <c r="B153" s="347" t="s">
        <v>814</v>
      </c>
      <c r="C153" s="352">
        <v>85989</v>
      </c>
      <c r="D153" s="352">
        <v>62645</v>
      </c>
      <c r="E153" s="352">
        <v>70305</v>
      </c>
      <c r="F153" s="352">
        <v>77931</v>
      </c>
      <c r="G153" s="352">
        <v>84567</v>
      </c>
      <c r="H153" s="339">
        <v>26719</v>
      </c>
      <c r="I153" s="121">
        <v>31671</v>
      </c>
    </row>
    <row r="154" spans="1:9" s="3" customFormat="1" ht="17.25" customHeight="1">
      <c r="A154" s="373" t="s">
        <v>206</v>
      </c>
      <c r="B154" s="347" t="s">
        <v>815</v>
      </c>
      <c r="C154" s="352">
        <v>218896</v>
      </c>
      <c r="D154" s="352">
        <v>230900</v>
      </c>
      <c r="E154" s="352">
        <v>235435</v>
      </c>
      <c r="F154" s="352">
        <v>222379</v>
      </c>
      <c r="G154" s="352">
        <v>230644</v>
      </c>
      <c r="H154" s="339">
        <v>80659</v>
      </c>
      <c r="I154" s="121">
        <v>80971</v>
      </c>
    </row>
    <row r="155" spans="1:9" s="3" customFormat="1" ht="17.25" customHeight="1">
      <c r="A155" s="373" t="s">
        <v>210</v>
      </c>
      <c r="B155" s="347" t="s">
        <v>816</v>
      </c>
      <c r="C155" s="352">
        <v>29383</v>
      </c>
      <c r="D155" s="352">
        <v>12878</v>
      </c>
      <c r="E155" s="352">
        <v>12575</v>
      </c>
      <c r="F155" s="352">
        <v>13800</v>
      </c>
      <c r="G155" s="352">
        <v>13409</v>
      </c>
      <c r="H155" s="339">
        <v>2974</v>
      </c>
      <c r="I155" s="121">
        <v>3585</v>
      </c>
    </row>
    <row r="156" spans="1:9" s="3" customFormat="1" ht="17.25" customHeight="1">
      <c r="A156" s="373" t="s">
        <v>212</v>
      </c>
      <c r="B156" s="347" t="s">
        <v>817</v>
      </c>
      <c r="C156" s="352">
        <v>633</v>
      </c>
      <c r="D156" s="352">
        <v>274</v>
      </c>
      <c r="E156" s="352">
        <v>46</v>
      </c>
      <c r="F156" s="352">
        <v>131</v>
      </c>
      <c r="G156" s="352">
        <v>270</v>
      </c>
      <c r="H156" s="339">
        <v>121</v>
      </c>
      <c r="I156" s="121">
        <v>62</v>
      </c>
    </row>
    <row r="157" spans="1:9" s="3" customFormat="1" ht="17.25" customHeight="1">
      <c r="A157" s="373" t="s">
        <v>214</v>
      </c>
      <c r="B157" s="347" t="s">
        <v>818</v>
      </c>
      <c r="C157" s="352">
        <v>17315</v>
      </c>
      <c r="D157" s="352">
        <v>17596</v>
      </c>
      <c r="E157" s="352">
        <v>18060</v>
      </c>
      <c r="F157" s="352">
        <v>18963</v>
      </c>
      <c r="G157" s="352">
        <v>18772</v>
      </c>
      <c r="H157" s="339">
        <v>5609</v>
      </c>
      <c r="I157" s="121">
        <v>6978</v>
      </c>
    </row>
    <row r="158" spans="1:9" s="3" customFormat="1" ht="17.25" customHeight="1">
      <c r="A158" s="373" t="s">
        <v>216</v>
      </c>
      <c r="B158" s="347" t="s">
        <v>819</v>
      </c>
      <c r="C158" s="352">
        <v>9249</v>
      </c>
      <c r="D158" s="352">
        <v>6571</v>
      </c>
      <c r="E158" s="352">
        <v>6692</v>
      </c>
      <c r="F158" s="352">
        <v>5061</v>
      </c>
      <c r="G158" s="352">
        <v>5438</v>
      </c>
      <c r="H158" s="339">
        <v>2296</v>
      </c>
      <c r="I158" s="121">
        <v>1680</v>
      </c>
    </row>
    <row r="159" spans="1:9" s="3" customFormat="1" ht="17.25" customHeight="1">
      <c r="A159" s="373" t="s">
        <v>218</v>
      </c>
      <c r="B159" s="347" t="s">
        <v>820</v>
      </c>
      <c r="C159" s="352">
        <v>28600</v>
      </c>
      <c r="D159" s="352">
        <v>28841</v>
      </c>
      <c r="E159" s="352">
        <v>28442</v>
      </c>
      <c r="F159" s="352">
        <v>31113</v>
      </c>
      <c r="G159" s="352">
        <v>36258</v>
      </c>
      <c r="H159" s="339">
        <v>11131</v>
      </c>
      <c r="I159" s="121">
        <v>13274</v>
      </c>
    </row>
    <row r="160" spans="1:9" s="3" customFormat="1" ht="17.25" customHeight="1">
      <c r="A160" s="373" t="s">
        <v>220</v>
      </c>
      <c r="B160" s="347" t="s">
        <v>821</v>
      </c>
      <c r="C160" s="352">
        <v>324088</v>
      </c>
      <c r="D160" s="352">
        <v>329220</v>
      </c>
      <c r="E160" s="352">
        <v>327777</v>
      </c>
      <c r="F160" s="352">
        <v>326727</v>
      </c>
      <c r="G160" s="352">
        <v>356633</v>
      </c>
      <c r="H160" s="339">
        <v>115502</v>
      </c>
      <c r="I160" s="121">
        <v>118599</v>
      </c>
    </row>
    <row r="161" spans="1:9" s="3" customFormat="1" ht="17.25" customHeight="1">
      <c r="A161" s="373" t="s">
        <v>224</v>
      </c>
      <c r="B161" s="347" t="s">
        <v>822</v>
      </c>
      <c r="C161" s="352">
        <v>172162</v>
      </c>
      <c r="D161" s="352">
        <v>189667</v>
      </c>
      <c r="E161" s="352">
        <v>193381</v>
      </c>
      <c r="F161" s="352">
        <v>218449</v>
      </c>
      <c r="G161" s="352">
        <v>280144</v>
      </c>
      <c r="H161" s="339">
        <v>85779</v>
      </c>
      <c r="I161" s="121">
        <v>83080</v>
      </c>
    </row>
    <row r="162" spans="1:9" s="3" customFormat="1" ht="17.25" customHeight="1">
      <c r="A162" s="373" t="s">
        <v>226</v>
      </c>
      <c r="B162" s="347" t="s">
        <v>823</v>
      </c>
      <c r="C162" s="352">
        <v>154157</v>
      </c>
      <c r="D162" s="352">
        <v>168368</v>
      </c>
      <c r="E162" s="352">
        <v>170775</v>
      </c>
      <c r="F162" s="352">
        <v>172431</v>
      </c>
      <c r="G162" s="352">
        <v>202797</v>
      </c>
      <c r="H162" s="339">
        <v>69835</v>
      </c>
      <c r="I162" s="121">
        <v>75517</v>
      </c>
    </row>
    <row r="163" spans="1:9" s="3" customFormat="1" ht="17.25" customHeight="1">
      <c r="A163" s="373" t="s">
        <v>228</v>
      </c>
      <c r="B163" s="347" t="s">
        <v>824</v>
      </c>
      <c r="C163" s="352">
        <v>3534</v>
      </c>
      <c r="D163" s="352">
        <v>4951</v>
      </c>
      <c r="E163" s="352">
        <v>19008</v>
      </c>
      <c r="F163" s="352">
        <v>13505</v>
      </c>
      <c r="G163" s="352">
        <v>11688</v>
      </c>
      <c r="H163" s="339">
        <v>4156</v>
      </c>
      <c r="I163" s="121">
        <v>4035</v>
      </c>
    </row>
    <row r="164" spans="1:9" s="3" customFormat="1" ht="17.25" customHeight="1">
      <c r="A164" s="373" t="s">
        <v>230</v>
      </c>
      <c r="B164" s="347" t="s">
        <v>825</v>
      </c>
      <c r="C164" s="352">
        <v>32166</v>
      </c>
      <c r="D164" s="352">
        <v>34560</v>
      </c>
      <c r="E164" s="352">
        <v>38684</v>
      </c>
      <c r="F164" s="352">
        <v>45600</v>
      </c>
      <c r="G164" s="352">
        <v>58796</v>
      </c>
      <c r="H164" s="339">
        <v>19048</v>
      </c>
      <c r="I164" s="121">
        <v>19799</v>
      </c>
    </row>
    <row r="165" spans="1:9" s="3" customFormat="1" ht="17.25" customHeight="1">
      <c r="A165" s="373" t="s">
        <v>232</v>
      </c>
      <c r="B165" s="347" t="s">
        <v>826</v>
      </c>
      <c r="C165" s="352">
        <v>367264</v>
      </c>
      <c r="D165" s="352">
        <v>364365</v>
      </c>
      <c r="E165" s="352">
        <v>339833</v>
      </c>
      <c r="F165" s="352">
        <v>348442</v>
      </c>
      <c r="G165" s="352">
        <v>389830</v>
      </c>
      <c r="H165" s="339">
        <v>126763</v>
      </c>
      <c r="I165" s="121">
        <v>134753</v>
      </c>
    </row>
    <row r="166" spans="1:9" s="3" customFormat="1" ht="17.25" customHeight="1">
      <c r="A166" s="373" t="s">
        <v>482</v>
      </c>
      <c r="B166" s="347" t="s">
        <v>827</v>
      </c>
      <c r="C166" s="352">
        <v>30746</v>
      </c>
      <c r="D166" s="352">
        <v>33084</v>
      </c>
      <c r="E166" s="352">
        <v>32388</v>
      </c>
      <c r="F166" s="352">
        <v>34616</v>
      </c>
      <c r="G166" s="352">
        <v>39246</v>
      </c>
      <c r="H166" s="339">
        <v>12270</v>
      </c>
      <c r="I166" s="121">
        <v>13585</v>
      </c>
    </row>
    <row r="167" spans="1:9" s="3" customFormat="1" ht="17.25" customHeight="1">
      <c r="A167" s="373" t="s">
        <v>483</v>
      </c>
      <c r="B167" s="347" t="s">
        <v>828</v>
      </c>
      <c r="C167" s="352">
        <v>42217</v>
      </c>
      <c r="D167" s="352">
        <v>42143</v>
      </c>
      <c r="E167" s="352">
        <v>40894</v>
      </c>
      <c r="F167" s="352">
        <v>39137</v>
      </c>
      <c r="G167" s="352">
        <v>48658</v>
      </c>
      <c r="H167" s="339">
        <v>15864</v>
      </c>
      <c r="I167" s="121">
        <v>19004</v>
      </c>
    </row>
    <row r="168" spans="1:9" s="3" customFormat="1" ht="17.25" customHeight="1">
      <c r="A168" s="373" t="s">
        <v>238</v>
      </c>
      <c r="B168" s="347" t="s">
        <v>829</v>
      </c>
      <c r="C168" s="352">
        <v>18132</v>
      </c>
      <c r="D168" s="352">
        <v>19182</v>
      </c>
      <c r="E168" s="352">
        <v>19632</v>
      </c>
      <c r="F168" s="352">
        <v>18275</v>
      </c>
      <c r="G168" s="352">
        <v>19602</v>
      </c>
      <c r="H168" s="339">
        <v>6202</v>
      </c>
      <c r="I168" s="121">
        <v>6991</v>
      </c>
    </row>
    <row r="169" spans="1:9" s="3" customFormat="1" ht="17.25" customHeight="1">
      <c r="A169" s="373" t="s">
        <v>240</v>
      </c>
      <c r="B169" s="347" t="s">
        <v>830</v>
      </c>
      <c r="C169" s="352">
        <v>153593</v>
      </c>
      <c r="D169" s="352">
        <v>160854</v>
      </c>
      <c r="E169" s="352">
        <v>177802</v>
      </c>
      <c r="F169" s="352">
        <v>168310</v>
      </c>
      <c r="G169" s="352">
        <v>177634</v>
      </c>
      <c r="H169" s="339">
        <v>58136</v>
      </c>
      <c r="I169" s="121">
        <v>69221</v>
      </c>
    </row>
    <row r="170" spans="1:9" s="3" customFormat="1" ht="17.25" customHeight="1">
      <c r="A170" s="373" t="s">
        <v>242</v>
      </c>
      <c r="B170" s="347" t="s">
        <v>831</v>
      </c>
      <c r="C170" s="352">
        <v>257310</v>
      </c>
      <c r="D170" s="352">
        <v>283259</v>
      </c>
      <c r="E170" s="352">
        <v>286131</v>
      </c>
      <c r="F170" s="352">
        <v>316765</v>
      </c>
      <c r="G170" s="352">
        <v>353715</v>
      </c>
      <c r="H170" s="339">
        <v>112529</v>
      </c>
      <c r="I170" s="121">
        <v>125420</v>
      </c>
    </row>
    <row r="171" spans="1:9" s="3" customFormat="1" ht="17.25" customHeight="1">
      <c r="A171" s="373" t="s">
        <v>244</v>
      </c>
      <c r="B171" s="347" t="s">
        <v>832</v>
      </c>
      <c r="C171" s="352">
        <v>852</v>
      </c>
      <c r="D171" s="352">
        <v>1280</v>
      </c>
      <c r="E171" s="352">
        <v>1374</v>
      </c>
      <c r="F171" s="352">
        <v>1682</v>
      </c>
      <c r="G171" s="352">
        <v>1582</v>
      </c>
      <c r="H171" s="339">
        <v>777</v>
      </c>
      <c r="I171" s="121">
        <v>474</v>
      </c>
    </row>
    <row r="172" spans="1:9" s="3" customFormat="1" ht="17.25" customHeight="1">
      <c r="A172" s="373" t="s">
        <v>246</v>
      </c>
      <c r="B172" s="347" t="s">
        <v>833</v>
      </c>
      <c r="C172" s="352">
        <v>24740</v>
      </c>
      <c r="D172" s="352">
        <v>26558</v>
      </c>
      <c r="E172" s="352">
        <v>25132</v>
      </c>
      <c r="F172" s="352">
        <v>28040</v>
      </c>
      <c r="G172" s="352">
        <v>32994</v>
      </c>
      <c r="H172" s="339">
        <v>10825</v>
      </c>
      <c r="I172" s="121">
        <v>11511</v>
      </c>
    </row>
    <row r="173" spans="1:9" s="3" customFormat="1" ht="17.25" customHeight="1">
      <c r="A173" s="373" t="s">
        <v>248</v>
      </c>
      <c r="B173" s="347" t="s">
        <v>834</v>
      </c>
      <c r="C173" s="352">
        <v>331051</v>
      </c>
      <c r="D173" s="352">
        <v>363359</v>
      </c>
      <c r="E173" s="352">
        <v>362915</v>
      </c>
      <c r="F173" s="352">
        <v>360598</v>
      </c>
      <c r="G173" s="352">
        <v>412124</v>
      </c>
      <c r="H173" s="339">
        <v>139003</v>
      </c>
      <c r="I173" s="121">
        <v>154660</v>
      </c>
    </row>
    <row r="174" spans="1:9" s="3" customFormat="1" ht="17.25" customHeight="1">
      <c r="A174" s="373" t="s">
        <v>250</v>
      </c>
      <c r="B174" s="347" t="s">
        <v>835</v>
      </c>
      <c r="C174" s="352">
        <v>186684</v>
      </c>
      <c r="D174" s="352">
        <v>217225</v>
      </c>
      <c r="E174" s="352">
        <v>235424</v>
      </c>
      <c r="F174" s="352">
        <v>242984</v>
      </c>
      <c r="G174" s="352">
        <v>220575</v>
      </c>
      <c r="H174" s="339">
        <v>70984</v>
      </c>
      <c r="I174" s="121">
        <v>71185</v>
      </c>
    </row>
    <row r="175" spans="1:9" s="3" customFormat="1" ht="17.25" customHeight="1">
      <c r="A175" s="373" t="s">
        <v>254</v>
      </c>
      <c r="B175" s="347" t="s">
        <v>836</v>
      </c>
      <c r="C175" s="352">
        <v>105370</v>
      </c>
      <c r="D175" s="352">
        <v>110208</v>
      </c>
      <c r="E175" s="352">
        <v>122854</v>
      </c>
      <c r="F175" s="352">
        <v>141065</v>
      </c>
      <c r="G175" s="352">
        <v>165861</v>
      </c>
      <c r="H175" s="339">
        <v>53805</v>
      </c>
      <c r="I175" s="121">
        <v>53136</v>
      </c>
    </row>
    <row r="176" spans="1:9" s="3" customFormat="1" ht="17.25" customHeight="1">
      <c r="A176" s="373" t="s">
        <v>256</v>
      </c>
      <c r="B176" s="347" t="s">
        <v>837</v>
      </c>
      <c r="C176" s="352">
        <v>34412</v>
      </c>
      <c r="D176" s="352">
        <v>38620</v>
      </c>
      <c r="E176" s="352">
        <v>39334</v>
      </c>
      <c r="F176" s="352">
        <v>41078</v>
      </c>
      <c r="G176" s="352">
        <v>50165</v>
      </c>
      <c r="H176" s="339">
        <v>14396</v>
      </c>
      <c r="I176" s="121">
        <v>17615</v>
      </c>
    </row>
    <row r="177" spans="1:9" s="3" customFormat="1" ht="17.25" customHeight="1">
      <c r="A177" s="373" t="s">
        <v>258</v>
      </c>
      <c r="B177" s="347" t="s">
        <v>838</v>
      </c>
      <c r="C177" s="352">
        <v>222593</v>
      </c>
      <c r="D177" s="352">
        <v>250486</v>
      </c>
      <c r="E177" s="352">
        <v>243635</v>
      </c>
      <c r="F177" s="352">
        <v>256549</v>
      </c>
      <c r="G177" s="352">
        <v>296974</v>
      </c>
      <c r="H177" s="339">
        <v>98572</v>
      </c>
      <c r="I177" s="121">
        <v>101176</v>
      </c>
    </row>
    <row r="178" spans="1:9" s="3" customFormat="1" ht="17.25" customHeight="1">
      <c r="A178" s="373" t="s">
        <v>260</v>
      </c>
      <c r="B178" s="347" t="s">
        <v>839</v>
      </c>
      <c r="C178" s="352">
        <v>17063</v>
      </c>
      <c r="D178" s="352">
        <v>21090</v>
      </c>
      <c r="E178" s="352">
        <v>14030</v>
      </c>
      <c r="F178" s="352">
        <v>13467</v>
      </c>
      <c r="G178" s="352">
        <v>14692</v>
      </c>
      <c r="H178" s="339">
        <v>4899</v>
      </c>
      <c r="I178" s="121">
        <v>6069</v>
      </c>
    </row>
    <row r="179" spans="1:9" s="3" customFormat="1" ht="17.25" customHeight="1">
      <c r="A179" s="373" t="s">
        <v>262</v>
      </c>
      <c r="B179" s="347" t="s">
        <v>840</v>
      </c>
      <c r="C179" s="352">
        <v>35015</v>
      </c>
      <c r="D179" s="352">
        <v>38533</v>
      </c>
      <c r="E179" s="352">
        <v>37827</v>
      </c>
      <c r="F179" s="352">
        <v>44988</v>
      </c>
      <c r="G179" s="352">
        <v>51811</v>
      </c>
      <c r="H179" s="339">
        <v>16037</v>
      </c>
      <c r="I179" s="121">
        <v>16705</v>
      </c>
    </row>
    <row r="180" spans="1:9" s="3" customFormat="1" ht="17.25" customHeight="1">
      <c r="A180" s="373" t="s">
        <v>264</v>
      </c>
      <c r="B180" s="347" t="s">
        <v>841</v>
      </c>
      <c r="C180" s="352">
        <v>1214313</v>
      </c>
      <c r="D180" s="352">
        <v>1421320</v>
      </c>
      <c r="E180" s="352">
        <v>1758171</v>
      </c>
      <c r="F180" s="352">
        <v>1960319</v>
      </c>
      <c r="G180" s="352">
        <v>2232666</v>
      </c>
      <c r="H180" s="339">
        <v>714184</v>
      </c>
      <c r="I180" s="121">
        <v>800921</v>
      </c>
    </row>
    <row r="181" spans="1:9" s="3" customFormat="1" ht="17.25" customHeight="1">
      <c r="A181" s="373" t="s">
        <v>268</v>
      </c>
      <c r="B181" s="347" t="s">
        <v>842</v>
      </c>
      <c r="C181" s="352">
        <v>58856</v>
      </c>
      <c r="D181" s="352">
        <v>66735</v>
      </c>
      <c r="E181" s="352">
        <v>85574</v>
      </c>
      <c r="F181" s="352">
        <v>67423</v>
      </c>
      <c r="G181" s="352">
        <v>55592</v>
      </c>
      <c r="H181" s="339">
        <v>17916</v>
      </c>
      <c r="I181" s="121">
        <v>22407</v>
      </c>
    </row>
    <row r="182" spans="1:9" s="3" customFormat="1" ht="17.25" customHeight="1">
      <c r="A182" s="373" t="s">
        <v>270</v>
      </c>
      <c r="B182" s="347" t="s">
        <v>843</v>
      </c>
      <c r="C182" s="352">
        <v>80610</v>
      </c>
      <c r="D182" s="352">
        <v>96317</v>
      </c>
      <c r="E182" s="352">
        <v>93606</v>
      </c>
      <c r="F182" s="352">
        <v>88502</v>
      </c>
      <c r="G182" s="352">
        <v>116912</v>
      </c>
      <c r="H182" s="339">
        <v>33089</v>
      </c>
      <c r="I182" s="121">
        <v>38679</v>
      </c>
    </row>
    <row r="183" spans="1:9" s="3" customFormat="1" ht="17.25" customHeight="1">
      <c r="A183" s="373" t="s">
        <v>272</v>
      </c>
      <c r="B183" s="347" t="s">
        <v>844</v>
      </c>
      <c r="C183" s="352">
        <v>263091</v>
      </c>
      <c r="D183" s="352">
        <v>309683</v>
      </c>
      <c r="E183" s="352">
        <v>280890</v>
      </c>
      <c r="F183" s="352">
        <v>226859</v>
      </c>
      <c r="G183" s="352">
        <v>223100</v>
      </c>
      <c r="H183" s="339">
        <v>65336</v>
      </c>
      <c r="I183" s="121">
        <v>67928</v>
      </c>
    </row>
    <row r="184" spans="1:9" s="3" customFormat="1" ht="17.25" customHeight="1">
      <c r="A184" s="373" t="s">
        <v>274</v>
      </c>
      <c r="B184" s="347" t="s">
        <v>845</v>
      </c>
      <c r="C184" s="352">
        <v>210038</v>
      </c>
      <c r="D184" s="352">
        <v>244001</v>
      </c>
      <c r="E184" s="352">
        <v>259255</v>
      </c>
      <c r="F184" s="352">
        <v>330017</v>
      </c>
      <c r="G184" s="352">
        <v>559809</v>
      </c>
      <c r="H184" s="339">
        <v>182414</v>
      </c>
      <c r="I184" s="121">
        <v>196471</v>
      </c>
    </row>
    <row r="185" spans="1:9" s="3" customFormat="1" ht="17.25" customHeight="1">
      <c r="A185" s="373" t="s">
        <v>276</v>
      </c>
      <c r="B185" s="347" t="s">
        <v>846</v>
      </c>
      <c r="C185" s="352">
        <v>2651</v>
      </c>
      <c r="D185" s="352">
        <v>2958</v>
      </c>
      <c r="E185" s="352">
        <v>3115</v>
      </c>
      <c r="F185" s="352">
        <v>3583</v>
      </c>
      <c r="G185" s="352">
        <v>4227</v>
      </c>
      <c r="H185" s="339">
        <v>1610</v>
      </c>
      <c r="I185" s="121">
        <v>1449</v>
      </c>
    </row>
    <row r="186" spans="1:9" s="3" customFormat="1" ht="17.25" customHeight="1">
      <c r="A186" s="373" t="s">
        <v>278</v>
      </c>
      <c r="B186" s="347" t="s">
        <v>847</v>
      </c>
      <c r="C186" s="352">
        <v>27142</v>
      </c>
      <c r="D186" s="352">
        <v>34005</v>
      </c>
      <c r="E186" s="352">
        <v>29160</v>
      </c>
      <c r="F186" s="352">
        <v>33191</v>
      </c>
      <c r="G186" s="352">
        <v>49065</v>
      </c>
      <c r="H186" s="339">
        <v>13838</v>
      </c>
      <c r="I186" s="121">
        <v>17960</v>
      </c>
    </row>
    <row r="187" spans="1:9" s="3" customFormat="1" ht="17.25" customHeight="1">
      <c r="A187" s="373" t="s">
        <v>280</v>
      </c>
      <c r="B187" s="347" t="s">
        <v>848</v>
      </c>
      <c r="C187" s="352">
        <v>213329</v>
      </c>
      <c r="D187" s="352">
        <v>239325</v>
      </c>
      <c r="E187" s="352">
        <v>242704</v>
      </c>
      <c r="F187" s="352">
        <v>331913</v>
      </c>
      <c r="G187" s="352">
        <v>311465</v>
      </c>
      <c r="H187" s="339">
        <v>98946</v>
      </c>
      <c r="I187" s="121">
        <v>136947</v>
      </c>
    </row>
    <row r="188" spans="1:9" s="3" customFormat="1" ht="17.25" customHeight="1">
      <c r="A188" s="373" t="s">
        <v>282</v>
      </c>
      <c r="B188" s="347" t="s">
        <v>849</v>
      </c>
      <c r="C188" s="352">
        <v>205352</v>
      </c>
      <c r="D188" s="352">
        <v>215388</v>
      </c>
      <c r="E188" s="352">
        <v>215507</v>
      </c>
      <c r="F188" s="352">
        <v>185892</v>
      </c>
      <c r="G188" s="352">
        <v>238801</v>
      </c>
      <c r="H188" s="339">
        <v>68040</v>
      </c>
      <c r="I188" s="121">
        <v>101731</v>
      </c>
    </row>
    <row r="189" spans="1:9" s="3" customFormat="1" ht="17.25" customHeight="1">
      <c r="A189" s="373" t="s">
        <v>284</v>
      </c>
      <c r="B189" s="347" t="s">
        <v>850</v>
      </c>
      <c r="C189" s="352">
        <v>7000</v>
      </c>
      <c r="D189" s="352">
        <v>7380</v>
      </c>
      <c r="E189" s="352">
        <v>8863</v>
      </c>
      <c r="F189" s="352">
        <v>13295</v>
      </c>
      <c r="G189" s="352">
        <v>18922</v>
      </c>
      <c r="H189" s="339">
        <v>6210</v>
      </c>
      <c r="I189" s="121">
        <v>5820</v>
      </c>
    </row>
    <row r="190" spans="1:9" s="3" customFormat="1" ht="17.25" customHeight="1">
      <c r="A190" s="373" t="s">
        <v>288</v>
      </c>
      <c r="B190" s="347" t="s">
        <v>851</v>
      </c>
      <c r="C190" s="352">
        <v>86719</v>
      </c>
      <c r="D190" s="352">
        <v>90630</v>
      </c>
      <c r="E190" s="352">
        <v>87407</v>
      </c>
      <c r="F190" s="352">
        <v>91085</v>
      </c>
      <c r="G190" s="352">
        <v>124641</v>
      </c>
      <c r="H190" s="339">
        <v>36385</v>
      </c>
      <c r="I190" s="121">
        <v>36174</v>
      </c>
    </row>
    <row r="191" spans="1:9" s="3" customFormat="1" ht="17.25" customHeight="1">
      <c r="A191" s="373" t="s">
        <v>290</v>
      </c>
      <c r="B191" s="347" t="s">
        <v>852</v>
      </c>
      <c r="C191" s="352">
        <v>20918</v>
      </c>
      <c r="D191" s="352">
        <v>17656</v>
      </c>
      <c r="E191" s="352">
        <v>15155</v>
      </c>
      <c r="F191" s="352">
        <v>19750</v>
      </c>
      <c r="G191" s="352">
        <v>28235</v>
      </c>
      <c r="H191" s="339">
        <v>11904</v>
      </c>
      <c r="I191" s="121">
        <v>13223</v>
      </c>
    </row>
    <row r="192" spans="1:9" s="3" customFormat="1" ht="17.25" customHeight="1">
      <c r="A192" s="373" t="s">
        <v>292</v>
      </c>
      <c r="B192" s="347" t="s">
        <v>853</v>
      </c>
      <c r="C192" s="352">
        <v>333803</v>
      </c>
      <c r="D192" s="352">
        <v>440028</v>
      </c>
      <c r="E192" s="352">
        <v>465053</v>
      </c>
      <c r="F192" s="352">
        <v>493722</v>
      </c>
      <c r="G192" s="352">
        <v>575166</v>
      </c>
      <c r="H192" s="339">
        <v>185674</v>
      </c>
      <c r="I192" s="121">
        <v>256579</v>
      </c>
    </row>
    <row r="193" spans="1:9" s="3" customFormat="1" ht="17.25" customHeight="1">
      <c r="A193" s="373" t="s">
        <v>294</v>
      </c>
      <c r="B193" s="347" t="s">
        <v>854</v>
      </c>
      <c r="C193" s="352">
        <v>650989</v>
      </c>
      <c r="D193" s="352">
        <v>769301</v>
      </c>
      <c r="E193" s="352">
        <v>738081</v>
      </c>
      <c r="F193" s="352">
        <v>692705</v>
      </c>
      <c r="G193" s="352">
        <v>815610</v>
      </c>
      <c r="H193" s="339">
        <v>219957</v>
      </c>
      <c r="I193" s="121">
        <v>263372</v>
      </c>
    </row>
    <row r="194" spans="1:9" s="3" customFormat="1" ht="17.25" customHeight="1">
      <c r="A194" s="373" t="s">
        <v>296</v>
      </c>
      <c r="B194" s="347" t="s">
        <v>855</v>
      </c>
      <c r="C194" s="352">
        <v>0</v>
      </c>
      <c r="D194" s="352">
        <v>1</v>
      </c>
      <c r="E194" s="352">
        <v>8</v>
      </c>
      <c r="F194" s="352">
        <v>354</v>
      </c>
      <c r="G194" s="352">
        <v>432</v>
      </c>
      <c r="H194" s="339">
        <v>101</v>
      </c>
      <c r="I194" s="121">
        <v>183</v>
      </c>
    </row>
    <row r="195" spans="1:9" s="3" customFormat="1" ht="17.25" customHeight="1">
      <c r="A195" s="373" t="s">
        <v>302</v>
      </c>
      <c r="B195" s="347" t="s">
        <v>856</v>
      </c>
      <c r="C195" s="352">
        <v>218091</v>
      </c>
      <c r="D195" s="352">
        <v>311975</v>
      </c>
      <c r="E195" s="352">
        <v>303840</v>
      </c>
      <c r="F195" s="352">
        <v>298937</v>
      </c>
      <c r="G195" s="352">
        <v>421521</v>
      </c>
      <c r="H195" s="339">
        <v>129219</v>
      </c>
      <c r="I195" s="121">
        <v>168605</v>
      </c>
    </row>
    <row r="196" spans="1:9" s="3" customFormat="1" ht="17.25" customHeight="1">
      <c r="A196" s="373" t="s">
        <v>304</v>
      </c>
      <c r="B196" s="347" t="s">
        <v>857</v>
      </c>
      <c r="C196" s="352">
        <v>0</v>
      </c>
      <c r="D196" s="352">
        <v>0</v>
      </c>
      <c r="E196" s="352">
        <v>0</v>
      </c>
      <c r="F196" s="352">
        <v>0</v>
      </c>
      <c r="G196" s="352">
        <v>0</v>
      </c>
      <c r="H196" s="339">
        <v>0</v>
      </c>
      <c r="I196" s="121">
        <v>0</v>
      </c>
    </row>
    <row r="197" spans="1:9" s="3" customFormat="1" ht="17.25" customHeight="1">
      <c r="A197" s="373" t="s">
        <v>306</v>
      </c>
      <c r="B197" s="347" t="s">
        <v>858</v>
      </c>
      <c r="C197" s="352">
        <v>32162</v>
      </c>
      <c r="D197" s="352">
        <v>33889</v>
      </c>
      <c r="E197" s="352">
        <v>33121</v>
      </c>
      <c r="F197" s="352">
        <v>33687</v>
      </c>
      <c r="G197" s="352">
        <v>40179</v>
      </c>
      <c r="H197" s="339">
        <v>13258</v>
      </c>
      <c r="I197" s="121">
        <v>15712</v>
      </c>
    </row>
    <row r="198" spans="1:9" s="3" customFormat="1" ht="17.25" customHeight="1">
      <c r="A198" s="373" t="s">
        <v>308</v>
      </c>
      <c r="B198" s="347" t="s">
        <v>859</v>
      </c>
      <c r="C198" s="352">
        <v>451265</v>
      </c>
      <c r="D198" s="352">
        <v>550927</v>
      </c>
      <c r="E198" s="352">
        <v>569324</v>
      </c>
      <c r="F198" s="352">
        <v>635115</v>
      </c>
      <c r="G198" s="352">
        <v>705039</v>
      </c>
      <c r="H198" s="339">
        <v>226606</v>
      </c>
      <c r="I198" s="121">
        <v>255568</v>
      </c>
    </row>
    <row r="199" spans="1:9" s="3" customFormat="1" ht="17.25" customHeight="1">
      <c r="A199" s="373" t="s">
        <v>312</v>
      </c>
      <c r="B199" s="347" t="s">
        <v>860</v>
      </c>
      <c r="C199" s="352">
        <v>282107</v>
      </c>
      <c r="D199" s="352">
        <v>229893</v>
      </c>
      <c r="E199" s="352">
        <v>220775</v>
      </c>
      <c r="F199" s="352">
        <v>236083</v>
      </c>
      <c r="G199" s="352">
        <v>193990</v>
      </c>
      <c r="H199" s="339">
        <v>80850</v>
      </c>
      <c r="I199" s="121">
        <v>74694</v>
      </c>
    </row>
    <row r="200" spans="1:9" s="3" customFormat="1" ht="17.25" customHeight="1">
      <c r="A200" s="373" t="s">
        <v>314</v>
      </c>
      <c r="B200" s="347" t="s">
        <v>861</v>
      </c>
      <c r="C200" s="352">
        <v>56301</v>
      </c>
      <c r="D200" s="352">
        <v>84087</v>
      </c>
      <c r="E200" s="352">
        <v>56656</v>
      </c>
      <c r="F200" s="352">
        <v>75907</v>
      </c>
      <c r="G200" s="352">
        <v>63270</v>
      </c>
      <c r="H200" s="339">
        <v>14020</v>
      </c>
      <c r="I200" s="121">
        <v>20198</v>
      </c>
    </row>
    <row r="201" spans="1:9" s="3" customFormat="1" ht="17.25" customHeight="1">
      <c r="A201" s="373" t="s">
        <v>316</v>
      </c>
      <c r="B201" s="347" t="s">
        <v>862</v>
      </c>
      <c r="C201" s="352">
        <v>141045</v>
      </c>
      <c r="D201" s="352">
        <v>275350</v>
      </c>
      <c r="E201" s="352">
        <v>103932</v>
      </c>
      <c r="F201" s="352">
        <v>96218</v>
      </c>
      <c r="G201" s="352">
        <v>93163</v>
      </c>
      <c r="H201" s="339">
        <v>28473</v>
      </c>
      <c r="I201" s="121">
        <v>31457</v>
      </c>
    </row>
    <row r="202" spans="1:9" s="3" customFormat="1" ht="17.25" customHeight="1">
      <c r="A202" s="373" t="s">
        <v>320</v>
      </c>
      <c r="B202" s="347" t="s">
        <v>863</v>
      </c>
      <c r="C202" s="352">
        <v>53029</v>
      </c>
      <c r="D202" s="352">
        <v>52172</v>
      </c>
      <c r="E202" s="352">
        <v>48980</v>
      </c>
      <c r="F202" s="352">
        <v>57892</v>
      </c>
      <c r="G202" s="352">
        <v>62710</v>
      </c>
      <c r="H202" s="339">
        <v>19430</v>
      </c>
      <c r="I202" s="121">
        <v>21176</v>
      </c>
    </row>
    <row r="203" spans="1:9" s="3" customFormat="1" ht="17.25" customHeight="1">
      <c r="A203" s="373" t="s">
        <v>644</v>
      </c>
      <c r="B203" s="347" t="s">
        <v>864</v>
      </c>
      <c r="C203" s="352">
        <v>52643</v>
      </c>
      <c r="D203" s="352">
        <v>48978</v>
      </c>
      <c r="E203" s="352">
        <v>56824</v>
      </c>
      <c r="F203" s="352">
        <v>66405</v>
      </c>
      <c r="G203" s="352">
        <v>83580</v>
      </c>
      <c r="H203" s="339">
        <v>23565</v>
      </c>
      <c r="I203" s="121">
        <v>50690</v>
      </c>
    </row>
    <row r="204" spans="1:9" s="3" customFormat="1" ht="17.25" customHeight="1">
      <c r="A204" s="373" t="s">
        <v>645</v>
      </c>
      <c r="B204" s="347" t="s">
        <v>865</v>
      </c>
      <c r="C204" s="352">
        <v>93673</v>
      </c>
      <c r="D204" s="352">
        <v>104595</v>
      </c>
      <c r="E204" s="352">
        <v>103107</v>
      </c>
      <c r="F204" s="352">
        <v>112261</v>
      </c>
      <c r="G204" s="352">
        <v>123973</v>
      </c>
      <c r="H204" s="339">
        <v>36251</v>
      </c>
      <c r="I204" s="121">
        <v>44216</v>
      </c>
    </row>
    <row r="205" spans="1:9" s="3" customFormat="1" ht="17.25" customHeight="1">
      <c r="A205" s="373" t="s">
        <v>654</v>
      </c>
      <c r="B205" s="347" t="s">
        <v>905</v>
      </c>
      <c r="C205" s="352">
        <v>3556</v>
      </c>
      <c r="D205" s="352">
        <v>3882</v>
      </c>
      <c r="E205" s="352">
        <v>5074</v>
      </c>
      <c r="F205" s="352">
        <v>5109</v>
      </c>
      <c r="G205" s="352">
        <v>7708</v>
      </c>
      <c r="H205" s="339">
        <v>1963</v>
      </c>
      <c r="I205" s="121">
        <v>2880</v>
      </c>
    </row>
    <row r="206" spans="1:9" s="3" customFormat="1" ht="17.25" customHeight="1">
      <c r="A206" s="373" t="s">
        <v>323</v>
      </c>
      <c r="B206" s="347" t="s">
        <v>866</v>
      </c>
      <c r="C206" s="352">
        <v>297868</v>
      </c>
      <c r="D206" s="352">
        <v>229188</v>
      </c>
      <c r="E206" s="352">
        <v>169373</v>
      </c>
      <c r="F206" s="352">
        <v>95264</v>
      </c>
      <c r="G206" s="352">
        <v>135957</v>
      </c>
      <c r="H206" s="339">
        <v>33490</v>
      </c>
      <c r="I206" s="121">
        <v>50257</v>
      </c>
    </row>
    <row r="207" spans="1:9" s="3" customFormat="1" ht="17.25" customHeight="1">
      <c r="A207" s="373" t="s">
        <v>325</v>
      </c>
      <c r="B207" s="347" t="s">
        <v>867</v>
      </c>
      <c r="C207" s="352">
        <v>4596</v>
      </c>
      <c r="D207" s="352">
        <v>5037</v>
      </c>
      <c r="E207" s="352">
        <v>810</v>
      </c>
      <c r="F207" s="352">
        <v>65</v>
      </c>
      <c r="G207" s="352">
        <v>39</v>
      </c>
      <c r="H207" s="339">
        <v>12</v>
      </c>
      <c r="I207" s="121">
        <v>0</v>
      </c>
    </row>
    <row r="208" spans="1:9" s="3" customFormat="1" ht="17.25" customHeight="1">
      <c r="A208" s="373" t="s">
        <v>327</v>
      </c>
      <c r="B208" s="347" t="s">
        <v>868</v>
      </c>
      <c r="C208" s="352">
        <v>5891</v>
      </c>
      <c r="D208" s="352">
        <v>4654</v>
      </c>
      <c r="E208" s="352">
        <v>3554</v>
      </c>
      <c r="F208" s="352">
        <v>3317</v>
      </c>
      <c r="G208" s="352">
        <v>2871</v>
      </c>
      <c r="H208" s="339">
        <v>1021</v>
      </c>
      <c r="I208" s="121">
        <v>900</v>
      </c>
    </row>
    <row r="209" spans="1:9" s="3" customFormat="1" ht="17.25" customHeight="1">
      <c r="A209" s="373" t="s">
        <v>329</v>
      </c>
      <c r="B209" s="347" t="s">
        <v>869</v>
      </c>
      <c r="C209" s="352">
        <v>45399</v>
      </c>
      <c r="D209" s="352">
        <v>33931</v>
      </c>
      <c r="E209" s="352">
        <v>24501</v>
      </c>
      <c r="F209" s="352">
        <v>12835</v>
      </c>
      <c r="G209" s="352">
        <v>25813</v>
      </c>
      <c r="H209" s="339">
        <v>6071</v>
      </c>
      <c r="I209" s="121">
        <v>7761</v>
      </c>
    </row>
    <row r="210" spans="1:9" s="3" customFormat="1" ht="17.25" customHeight="1">
      <c r="A210" s="373" t="s">
        <v>331</v>
      </c>
      <c r="B210" s="347" t="s">
        <v>870</v>
      </c>
      <c r="C210" s="352">
        <v>1518</v>
      </c>
      <c r="D210" s="352">
        <v>2741</v>
      </c>
      <c r="E210" s="352">
        <v>4867</v>
      </c>
      <c r="F210" s="352">
        <v>3923</v>
      </c>
      <c r="G210" s="352">
        <v>3213</v>
      </c>
      <c r="H210" s="339">
        <v>634</v>
      </c>
      <c r="I210" s="121">
        <v>1157</v>
      </c>
    </row>
    <row r="211" spans="1:9" s="3" customFormat="1" ht="17.25" customHeight="1">
      <c r="A211" s="373" t="s">
        <v>333</v>
      </c>
      <c r="B211" s="347" t="s">
        <v>871</v>
      </c>
      <c r="C211" s="352">
        <v>1782</v>
      </c>
      <c r="D211" s="352">
        <v>1806</v>
      </c>
      <c r="E211" s="352">
        <v>952</v>
      </c>
      <c r="F211" s="352">
        <v>447</v>
      </c>
      <c r="G211" s="352">
        <v>374</v>
      </c>
      <c r="H211" s="339">
        <v>145</v>
      </c>
      <c r="I211" s="121">
        <v>35</v>
      </c>
    </row>
    <row r="212" spans="1:9" s="3" customFormat="1" ht="17.25" customHeight="1">
      <c r="A212" s="373" t="s">
        <v>335</v>
      </c>
      <c r="B212" s="347" t="s">
        <v>872</v>
      </c>
      <c r="C212" s="352">
        <v>135104</v>
      </c>
      <c r="D212" s="352">
        <v>119592</v>
      </c>
      <c r="E212" s="352">
        <v>107271</v>
      </c>
      <c r="F212" s="352">
        <v>89383</v>
      </c>
      <c r="G212" s="352">
        <v>126113</v>
      </c>
      <c r="H212" s="339">
        <v>42002</v>
      </c>
      <c r="I212" s="121">
        <v>52844</v>
      </c>
    </row>
    <row r="213" spans="1:9" s="3" customFormat="1" ht="17.25" customHeight="1">
      <c r="A213" s="373" t="s">
        <v>647</v>
      </c>
      <c r="B213" s="347" t="s">
        <v>873</v>
      </c>
      <c r="C213" s="352">
        <v>46616</v>
      </c>
      <c r="D213" s="352">
        <v>47005</v>
      </c>
      <c r="E213" s="352">
        <v>44029</v>
      </c>
      <c r="F213" s="352">
        <v>35612</v>
      </c>
      <c r="G213" s="352">
        <v>46264</v>
      </c>
      <c r="H213" s="339">
        <v>12375</v>
      </c>
      <c r="I213" s="121">
        <v>23088</v>
      </c>
    </row>
    <row r="214" spans="1:9" s="3" customFormat="1" ht="17.25" customHeight="1">
      <c r="A214" s="373" t="s">
        <v>648</v>
      </c>
      <c r="B214" s="347" t="s">
        <v>874</v>
      </c>
      <c r="C214" s="352">
        <v>37042</v>
      </c>
      <c r="D214" s="352">
        <v>31106</v>
      </c>
      <c r="E214" s="352">
        <v>22771</v>
      </c>
      <c r="F214" s="352">
        <v>16054</v>
      </c>
      <c r="G214" s="352">
        <v>15115</v>
      </c>
      <c r="H214" s="339">
        <v>4656</v>
      </c>
      <c r="I214" s="121">
        <v>4906</v>
      </c>
    </row>
    <row r="215" spans="1:9" s="3" customFormat="1" ht="17.25" customHeight="1">
      <c r="A215" s="373" t="s">
        <v>649</v>
      </c>
      <c r="B215" s="347" t="s">
        <v>875</v>
      </c>
      <c r="C215" s="352">
        <v>6748</v>
      </c>
      <c r="D215" s="352">
        <v>6622</v>
      </c>
      <c r="E215" s="352">
        <v>4846</v>
      </c>
      <c r="F215" s="352">
        <v>3735</v>
      </c>
      <c r="G215" s="352">
        <v>3466</v>
      </c>
      <c r="H215" s="339">
        <v>907</v>
      </c>
      <c r="I215" s="121">
        <v>1429</v>
      </c>
    </row>
    <row r="216" spans="1:9" s="3" customFormat="1" ht="17.25" customHeight="1">
      <c r="A216" s="373" t="s">
        <v>650</v>
      </c>
      <c r="B216" s="347" t="s">
        <v>876</v>
      </c>
      <c r="C216" s="352">
        <v>2604</v>
      </c>
      <c r="D216" s="352">
        <v>2294</v>
      </c>
      <c r="E216" s="352">
        <v>2102</v>
      </c>
      <c r="F216" s="352">
        <v>1289</v>
      </c>
      <c r="G216" s="352">
        <v>1398</v>
      </c>
      <c r="H216" s="339">
        <v>428</v>
      </c>
      <c r="I216" s="121">
        <v>458</v>
      </c>
    </row>
    <row r="217" spans="1:9" s="3" customFormat="1" ht="17.25" customHeight="1">
      <c r="A217" s="373" t="s">
        <v>339</v>
      </c>
      <c r="B217" s="347" t="s">
        <v>877</v>
      </c>
      <c r="C217" s="352">
        <v>107080</v>
      </c>
      <c r="D217" s="352">
        <v>108701</v>
      </c>
      <c r="E217" s="352">
        <v>67132</v>
      </c>
      <c r="F217" s="352">
        <v>24610</v>
      </c>
      <c r="G217" s="352">
        <v>29821</v>
      </c>
      <c r="H217" s="339">
        <v>10509</v>
      </c>
      <c r="I217" s="121">
        <v>8873</v>
      </c>
    </row>
    <row r="218" spans="1:9" s="3" customFormat="1" ht="17.25" customHeight="1">
      <c r="A218" s="373" t="s">
        <v>341</v>
      </c>
      <c r="B218" s="347" t="s">
        <v>878</v>
      </c>
      <c r="C218" s="352">
        <v>63651</v>
      </c>
      <c r="D218" s="352">
        <v>90183</v>
      </c>
      <c r="E218" s="352">
        <v>65286</v>
      </c>
      <c r="F218" s="352">
        <v>36000</v>
      </c>
      <c r="G218" s="352">
        <v>47306</v>
      </c>
      <c r="H218" s="339">
        <v>7784</v>
      </c>
      <c r="I218" s="121">
        <v>6135</v>
      </c>
    </row>
    <row r="219" spans="1:9" s="3" customFormat="1" ht="17.25" customHeight="1">
      <c r="A219" s="373" t="s">
        <v>346</v>
      </c>
      <c r="B219" s="347" t="s">
        <v>879</v>
      </c>
      <c r="C219" s="352">
        <v>368634</v>
      </c>
      <c r="D219" s="352">
        <v>622110</v>
      </c>
      <c r="E219" s="352">
        <v>472534</v>
      </c>
      <c r="F219" s="352">
        <v>429966</v>
      </c>
      <c r="G219" s="352">
        <v>554059</v>
      </c>
      <c r="H219" s="339">
        <v>171565</v>
      </c>
      <c r="I219" s="121">
        <v>248654</v>
      </c>
    </row>
    <row r="220" spans="1:9" s="3" customFormat="1" ht="17.25" customHeight="1">
      <c r="A220" s="373" t="s">
        <v>348</v>
      </c>
      <c r="B220" s="347" t="s">
        <v>880</v>
      </c>
      <c r="C220" s="352">
        <v>110314</v>
      </c>
      <c r="D220" s="352">
        <v>125425</v>
      </c>
      <c r="E220" s="352">
        <v>113697</v>
      </c>
      <c r="F220" s="352">
        <v>94288</v>
      </c>
      <c r="G220" s="352">
        <v>88874</v>
      </c>
      <c r="H220" s="339">
        <v>28583</v>
      </c>
      <c r="I220" s="121">
        <v>37295</v>
      </c>
    </row>
    <row r="221" spans="1:9" s="3" customFormat="1" ht="17.25" customHeight="1">
      <c r="A221" s="373" t="s">
        <v>350</v>
      </c>
      <c r="B221" s="347" t="s">
        <v>881</v>
      </c>
      <c r="C221" s="352">
        <v>586155</v>
      </c>
      <c r="D221" s="352">
        <v>515979</v>
      </c>
      <c r="E221" s="352">
        <v>406590</v>
      </c>
      <c r="F221" s="352">
        <v>368907</v>
      </c>
      <c r="G221" s="352">
        <v>528188</v>
      </c>
      <c r="H221" s="339">
        <v>154442</v>
      </c>
      <c r="I221" s="121">
        <v>155839</v>
      </c>
    </row>
    <row r="222" spans="1:9" s="3" customFormat="1" ht="17.25" customHeight="1">
      <c r="A222" s="373" t="s">
        <v>352</v>
      </c>
      <c r="B222" s="347" t="s">
        <v>882</v>
      </c>
      <c r="C222" s="352">
        <v>1063</v>
      </c>
      <c r="D222" s="352">
        <v>952</v>
      </c>
      <c r="E222" s="352">
        <v>1154</v>
      </c>
      <c r="F222" s="352">
        <v>594</v>
      </c>
      <c r="G222" s="352">
        <v>582</v>
      </c>
      <c r="H222" s="339">
        <v>208</v>
      </c>
      <c r="I222" s="121">
        <v>227</v>
      </c>
    </row>
    <row r="223" spans="1:9" s="3" customFormat="1" ht="17.25" customHeight="1">
      <c r="A223" s="373" t="s">
        <v>354</v>
      </c>
      <c r="B223" s="347" t="s">
        <v>883</v>
      </c>
      <c r="C223" s="352">
        <v>10086</v>
      </c>
      <c r="D223" s="352">
        <v>9846</v>
      </c>
      <c r="E223" s="352">
        <v>10980</v>
      </c>
      <c r="F223" s="352">
        <v>9879</v>
      </c>
      <c r="G223" s="352">
        <v>8108</v>
      </c>
      <c r="H223" s="339">
        <v>2378</v>
      </c>
      <c r="I223" s="121">
        <v>2837</v>
      </c>
    </row>
    <row r="224" spans="1:9" s="3" customFormat="1" ht="17.25" customHeight="1">
      <c r="A224" s="373" t="s">
        <v>356</v>
      </c>
      <c r="B224" s="347" t="s">
        <v>884</v>
      </c>
      <c r="C224" s="352">
        <v>1531</v>
      </c>
      <c r="D224" s="352">
        <v>1398</v>
      </c>
      <c r="E224" s="352">
        <v>550</v>
      </c>
      <c r="F224" s="352">
        <v>1016</v>
      </c>
      <c r="G224" s="352">
        <v>257</v>
      </c>
      <c r="H224" s="339">
        <v>80</v>
      </c>
      <c r="I224" s="121">
        <v>232</v>
      </c>
    </row>
    <row r="225" spans="1:9" s="3" customFormat="1" ht="17.25" customHeight="1">
      <c r="A225" s="373" t="s">
        <v>358</v>
      </c>
      <c r="B225" s="347" t="s">
        <v>885</v>
      </c>
      <c r="C225" s="352">
        <v>709256</v>
      </c>
      <c r="D225" s="352">
        <v>724652</v>
      </c>
      <c r="E225" s="352">
        <v>626527</v>
      </c>
      <c r="F225" s="352">
        <v>575831</v>
      </c>
      <c r="G225" s="352">
        <v>852301</v>
      </c>
      <c r="H225" s="339">
        <v>201839</v>
      </c>
      <c r="I225" s="121">
        <v>235019</v>
      </c>
    </row>
    <row r="226" spans="1:9" s="3" customFormat="1" ht="17.25" customHeight="1">
      <c r="A226" s="373" t="s">
        <v>360</v>
      </c>
      <c r="B226" s="347" t="s">
        <v>886</v>
      </c>
      <c r="C226" s="352">
        <v>97875</v>
      </c>
      <c r="D226" s="352">
        <v>89766</v>
      </c>
      <c r="E226" s="352">
        <v>65354</v>
      </c>
      <c r="F226" s="352">
        <v>78431</v>
      </c>
      <c r="G226" s="352">
        <v>86935</v>
      </c>
      <c r="H226" s="339">
        <v>27132</v>
      </c>
      <c r="I226" s="121">
        <v>32481</v>
      </c>
    </row>
    <row r="227" spans="1:9" s="3" customFormat="1" ht="17.25" customHeight="1">
      <c r="A227" s="373" t="s">
        <v>362</v>
      </c>
      <c r="B227" s="347" t="s">
        <v>887</v>
      </c>
      <c r="C227" s="352">
        <v>183752</v>
      </c>
      <c r="D227" s="352">
        <v>189415</v>
      </c>
      <c r="E227" s="352">
        <v>168918</v>
      </c>
      <c r="F227" s="352">
        <v>159440</v>
      </c>
      <c r="G227" s="352">
        <v>166625</v>
      </c>
      <c r="H227" s="339">
        <v>52637</v>
      </c>
      <c r="I227" s="121">
        <v>42763</v>
      </c>
    </row>
    <row r="228" spans="1:9" s="3" customFormat="1" ht="17.25" customHeight="1">
      <c r="A228" s="373" t="s">
        <v>364</v>
      </c>
      <c r="B228" s="347" t="s">
        <v>888</v>
      </c>
      <c r="C228" s="352">
        <v>282210</v>
      </c>
      <c r="D228" s="352">
        <v>257669</v>
      </c>
      <c r="E228" s="352">
        <v>173951</v>
      </c>
      <c r="F228" s="352">
        <v>166849</v>
      </c>
      <c r="G228" s="352">
        <v>272654</v>
      </c>
      <c r="H228" s="339">
        <v>106942</v>
      </c>
      <c r="I228" s="121">
        <v>114548</v>
      </c>
    </row>
    <row r="229" spans="1:9" s="3" customFormat="1" ht="17.25" customHeight="1">
      <c r="A229" s="373" t="s">
        <v>366</v>
      </c>
      <c r="B229" s="347" t="s">
        <v>889</v>
      </c>
      <c r="C229" s="352">
        <v>55022</v>
      </c>
      <c r="D229" s="352">
        <v>92570</v>
      </c>
      <c r="E229" s="352">
        <v>76190</v>
      </c>
      <c r="F229" s="352">
        <v>55324</v>
      </c>
      <c r="G229" s="352">
        <v>71002</v>
      </c>
      <c r="H229" s="339">
        <v>19346</v>
      </c>
      <c r="I229" s="121">
        <v>31971</v>
      </c>
    </row>
    <row r="230" spans="1:9" s="3" customFormat="1" ht="17.25" customHeight="1">
      <c r="A230" s="373" t="s">
        <v>368</v>
      </c>
      <c r="B230" s="347" t="s">
        <v>890</v>
      </c>
      <c r="C230" s="352">
        <v>778007</v>
      </c>
      <c r="D230" s="352">
        <v>897209</v>
      </c>
      <c r="E230" s="352">
        <v>723392</v>
      </c>
      <c r="F230" s="352">
        <v>716859</v>
      </c>
      <c r="G230" s="352">
        <v>837127</v>
      </c>
      <c r="H230" s="339">
        <v>254366</v>
      </c>
      <c r="I230" s="121">
        <v>283933</v>
      </c>
    </row>
    <row r="231" spans="1:9" s="3" customFormat="1" ht="17.25" customHeight="1">
      <c r="A231" s="373" t="s">
        <v>370</v>
      </c>
      <c r="B231" s="347" t="s">
        <v>891</v>
      </c>
      <c r="C231" s="352">
        <v>6265</v>
      </c>
      <c r="D231" s="352">
        <v>4734</v>
      </c>
      <c r="E231" s="352">
        <v>5303</v>
      </c>
      <c r="F231" s="352">
        <v>4746</v>
      </c>
      <c r="G231" s="352">
        <v>3873</v>
      </c>
      <c r="H231" s="339">
        <v>890</v>
      </c>
      <c r="I231" s="121">
        <v>1485</v>
      </c>
    </row>
    <row r="232" spans="1:9" s="3" customFormat="1" ht="17.25" customHeight="1">
      <c r="A232" s="373" t="s">
        <v>375</v>
      </c>
      <c r="B232" s="347" t="s">
        <v>892</v>
      </c>
      <c r="C232" s="352">
        <v>89210</v>
      </c>
      <c r="D232" s="352">
        <v>102268</v>
      </c>
      <c r="E232" s="352">
        <v>75140</v>
      </c>
      <c r="F232" s="352">
        <v>41418</v>
      </c>
      <c r="G232" s="352">
        <v>49459</v>
      </c>
      <c r="H232" s="339">
        <v>14548</v>
      </c>
      <c r="I232" s="121">
        <v>15719</v>
      </c>
    </row>
    <row r="233" spans="1:9" s="3" customFormat="1" ht="17.25" customHeight="1">
      <c r="A233" s="373" t="s">
        <v>377</v>
      </c>
      <c r="B233" s="347" t="s">
        <v>893</v>
      </c>
      <c r="C233" s="352">
        <v>4177</v>
      </c>
      <c r="D233" s="352">
        <v>3712</v>
      </c>
      <c r="E233" s="352">
        <v>5862</v>
      </c>
      <c r="F233" s="352">
        <v>6597</v>
      </c>
      <c r="G233" s="352">
        <v>7240</v>
      </c>
      <c r="H233" s="339">
        <v>1862</v>
      </c>
      <c r="I233" s="121">
        <v>925</v>
      </c>
    </row>
    <row r="234" spans="1:9" s="3" customFormat="1" ht="17.25" customHeight="1">
      <c r="A234" s="373" t="s">
        <v>379</v>
      </c>
      <c r="B234" s="347" t="s">
        <v>894</v>
      </c>
      <c r="C234" s="352">
        <v>2113</v>
      </c>
      <c r="D234" s="352">
        <v>3206</v>
      </c>
      <c r="E234" s="352">
        <v>2463</v>
      </c>
      <c r="F234" s="352">
        <v>518</v>
      </c>
      <c r="G234" s="352">
        <v>348</v>
      </c>
      <c r="H234" s="339">
        <v>20</v>
      </c>
      <c r="I234" s="121">
        <v>173</v>
      </c>
    </row>
    <row r="235" spans="1:9" s="3" customFormat="1" ht="17.25" customHeight="1">
      <c r="A235" s="373" t="s">
        <v>381</v>
      </c>
      <c r="B235" s="347" t="s">
        <v>895</v>
      </c>
      <c r="C235" s="352">
        <v>0</v>
      </c>
      <c r="D235" s="352">
        <v>0</v>
      </c>
      <c r="E235" s="352">
        <v>114</v>
      </c>
      <c r="F235" s="352">
        <v>0</v>
      </c>
      <c r="G235" s="352">
        <v>0</v>
      </c>
      <c r="H235" s="339">
        <v>0</v>
      </c>
      <c r="I235" s="121">
        <v>0</v>
      </c>
    </row>
    <row r="236" spans="1:9" s="3" customFormat="1" ht="17.25" customHeight="1">
      <c r="A236" s="373" t="s">
        <v>383</v>
      </c>
      <c r="B236" s="347" t="s">
        <v>896</v>
      </c>
      <c r="C236" s="352">
        <v>101106</v>
      </c>
      <c r="D236" s="352">
        <v>120933</v>
      </c>
      <c r="E236" s="352">
        <v>104198</v>
      </c>
      <c r="F236" s="352">
        <v>65211</v>
      </c>
      <c r="G236" s="352">
        <v>74837</v>
      </c>
      <c r="H236" s="339">
        <v>26811</v>
      </c>
      <c r="I236" s="121">
        <v>32971</v>
      </c>
    </row>
    <row r="237" spans="1:9" s="3" customFormat="1" ht="17.25" customHeight="1">
      <c r="A237" s="373" t="s">
        <v>388</v>
      </c>
      <c r="B237" s="347" t="s">
        <v>897</v>
      </c>
      <c r="C237" s="352">
        <v>407289</v>
      </c>
      <c r="D237" s="352">
        <v>395115</v>
      </c>
      <c r="E237" s="352">
        <v>268053</v>
      </c>
      <c r="F237" s="352">
        <v>187109</v>
      </c>
      <c r="G237" s="352">
        <v>262345</v>
      </c>
      <c r="H237" s="339">
        <v>79799</v>
      </c>
      <c r="I237" s="121">
        <v>109047</v>
      </c>
    </row>
    <row r="238" spans="1:9" s="3" customFormat="1" ht="17.25" customHeight="1">
      <c r="A238" s="373" t="s">
        <v>390</v>
      </c>
      <c r="B238" s="347" t="s">
        <v>898</v>
      </c>
      <c r="C238" s="352">
        <v>31</v>
      </c>
      <c r="D238" s="352">
        <v>223</v>
      </c>
      <c r="E238" s="352">
        <v>141</v>
      </c>
      <c r="F238" s="352">
        <v>500</v>
      </c>
      <c r="G238" s="352">
        <v>526</v>
      </c>
      <c r="H238" s="339">
        <v>287</v>
      </c>
      <c r="I238" s="121">
        <v>81</v>
      </c>
    </row>
    <row r="239" spans="1:9" s="3" customFormat="1" ht="17.25" customHeight="1">
      <c r="A239" s="373" t="s">
        <v>392</v>
      </c>
      <c r="B239" s="347" t="s">
        <v>899</v>
      </c>
      <c r="C239" s="352">
        <v>4657</v>
      </c>
      <c r="D239" s="352">
        <v>4137</v>
      </c>
      <c r="E239" s="352">
        <v>2453</v>
      </c>
      <c r="F239" s="352">
        <v>2916</v>
      </c>
      <c r="G239" s="352">
        <v>779</v>
      </c>
      <c r="H239" s="339">
        <v>311</v>
      </c>
      <c r="I239" s="121">
        <v>195</v>
      </c>
    </row>
    <row r="240" spans="1:9" s="9" customFormat="1" ht="17.25" customHeight="1">
      <c r="A240" s="346"/>
      <c r="B240" s="348"/>
      <c r="C240" s="353"/>
      <c r="D240" s="353"/>
      <c r="E240" s="353"/>
      <c r="F240" s="353"/>
      <c r="G240" s="353"/>
      <c r="H240" s="340"/>
      <c r="I240" s="341"/>
    </row>
    <row r="241" spans="1:9" s="3" customFormat="1" ht="17.25" customHeight="1">
      <c r="A241" s="362"/>
      <c r="B241" s="363" t="s">
        <v>906</v>
      </c>
      <c r="C241" s="360">
        <f>SUM(C5:C239)</f>
        <v>33776989</v>
      </c>
      <c r="D241" s="360">
        <f t="shared" ref="D241:G241" si="0">SUM(D5:D239)</f>
        <v>37125882</v>
      </c>
      <c r="E241" s="360">
        <f t="shared" si="0"/>
        <v>36140943</v>
      </c>
      <c r="F241" s="360">
        <f t="shared" si="0"/>
        <v>36078697</v>
      </c>
      <c r="G241" s="360">
        <f t="shared" si="0"/>
        <v>43499458</v>
      </c>
      <c r="H241" s="361">
        <f>SUM(H5:H239)</f>
        <v>13534985</v>
      </c>
      <c r="I241" s="361">
        <f>SUM(I5:I239)</f>
        <v>16514206</v>
      </c>
    </row>
    <row r="242" spans="1:9" s="3" customFormat="1" ht="17.25" customHeight="1">
      <c r="A242" s="346"/>
      <c r="B242" s="348"/>
      <c r="C242" s="353"/>
      <c r="D242" s="353"/>
      <c r="E242" s="353"/>
      <c r="F242" s="353"/>
      <c r="G242" s="353"/>
      <c r="H242" s="340"/>
      <c r="I242" s="341"/>
    </row>
    <row r="243" spans="1:9" s="3" customFormat="1" ht="17.25" customHeight="1">
      <c r="A243" s="346"/>
      <c r="B243" s="348"/>
      <c r="C243" s="353"/>
      <c r="D243" s="353"/>
      <c r="E243" s="353"/>
      <c r="F243" s="353"/>
      <c r="G243" s="353"/>
      <c r="H243" s="340"/>
      <c r="I243" s="341"/>
    </row>
    <row r="244" spans="1:9" s="3" customFormat="1" ht="17.25" customHeight="1">
      <c r="A244" s="373" t="s">
        <v>427</v>
      </c>
      <c r="B244" s="347" t="s">
        <v>900</v>
      </c>
      <c r="C244" s="352">
        <v>486565</v>
      </c>
      <c r="D244" s="352">
        <v>441824</v>
      </c>
      <c r="E244" s="352">
        <v>426633</v>
      </c>
      <c r="F244" s="352">
        <v>454162</v>
      </c>
      <c r="G244" s="352">
        <v>542933</v>
      </c>
      <c r="H244" s="339">
        <v>147330</v>
      </c>
      <c r="I244" s="121">
        <v>246872</v>
      </c>
    </row>
    <row r="245" spans="1:9" s="3" customFormat="1" ht="17.25" customHeight="1">
      <c r="A245" s="373" t="s">
        <v>428</v>
      </c>
      <c r="B245" s="347" t="s">
        <v>901</v>
      </c>
      <c r="C245" s="352">
        <v>5212</v>
      </c>
      <c r="D245" s="352">
        <v>5746</v>
      </c>
      <c r="E245" s="352">
        <v>8300</v>
      </c>
      <c r="F245" s="352">
        <v>13625</v>
      </c>
      <c r="G245" s="352">
        <v>20716</v>
      </c>
      <c r="H245" s="339">
        <v>4541</v>
      </c>
      <c r="I245" s="121">
        <v>11594</v>
      </c>
    </row>
    <row r="246" spans="1:9" s="3" customFormat="1" ht="17.25" customHeight="1">
      <c r="A246" s="373" t="s">
        <v>456</v>
      </c>
      <c r="B246" s="347" t="s">
        <v>902</v>
      </c>
      <c r="C246" s="352">
        <v>158108</v>
      </c>
      <c r="D246" s="352">
        <v>181281</v>
      </c>
      <c r="E246" s="352">
        <v>214825</v>
      </c>
      <c r="F246" s="352">
        <v>251127</v>
      </c>
      <c r="G246" s="352">
        <v>326471</v>
      </c>
      <c r="H246" s="339">
        <v>112622</v>
      </c>
      <c r="I246" s="121">
        <v>92216</v>
      </c>
    </row>
    <row r="247" spans="1:9" s="3" customFormat="1" ht="17.25" customHeight="1">
      <c r="A247" s="373" t="s">
        <v>457</v>
      </c>
      <c r="B247" s="347" t="s">
        <v>903</v>
      </c>
      <c r="C247" s="352">
        <v>5453</v>
      </c>
      <c r="D247" s="352">
        <v>8404</v>
      </c>
      <c r="E247" s="352">
        <v>11903</v>
      </c>
      <c r="F247" s="352">
        <v>18867</v>
      </c>
      <c r="G247" s="352">
        <v>25661</v>
      </c>
      <c r="H247" s="339">
        <v>8427</v>
      </c>
      <c r="I247" s="121">
        <v>7768</v>
      </c>
    </row>
    <row r="248" spans="1:9" s="3" customFormat="1" ht="17.25" customHeight="1">
      <c r="A248" s="374" t="s">
        <v>458</v>
      </c>
      <c r="B248" s="349" t="s">
        <v>904</v>
      </c>
      <c r="C248" s="356">
        <v>7</v>
      </c>
      <c r="D248" s="356">
        <v>31</v>
      </c>
      <c r="E248" s="356">
        <v>13</v>
      </c>
      <c r="F248" s="356">
        <v>14</v>
      </c>
      <c r="G248" s="356">
        <v>700</v>
      </c>
      <c r="H248" s="342">
        <v>242</v>
      </c>
      <c r="I248" s="343">
        <v>117</v>
      </c>
    </row>
    <row r="249" spans="1:9" ht="17.25" customHeight="1"/>
    <row r="250" spans="1:9" ht="17.25" customHeight="1"/>
    <row r="251" spans="1:9" ht="17.25" customHeight="1"/>
    <row r="252" spans="1:9" ht="17.25" customHeight="1"/>
    <row r="253" spans="1:9" ht="17.25" customHeight="1"/>
    <row r="254" spans="1:9" ht="17.25" customHeight="1"/>
    <row r="255" spans="1:9" ht="17.25" customHeight="1"/>
    <row r="256" spans="1:9" ht="17.25" customHeight="1"/>
  </sheetData>
  <autoFilter ref="A4:I4" xr:uid="{EB941367-173C-4A4F-8CA2-A5135A1E8490}"/>
  <mergeCells count="1">
    <mergeCell ref="A1:B1"/>
  </mergeCells>
  <phoneticPr fontId="5" type="noConversion"/>
  <pageMargins left="0.7" right="0.7" top="0.75" bottom="0.75" header="0.3" footer="0.3"/>
  <pageSetup scale="72" orientation="portrait" r:id="rId1"/>
  <headerFooter>
    <oddFooter>&amp;C&amp;"-,Bold"&amp;11&amp;K03+000&amp;P of &amp;N Pages</oddFooter>
  </headerFooter>
  <ignoredErrors>
    <ignoredError sqref="A143:A248 A5:A14 A16:A39 A41:A14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5"/>
  <sheetViews>
    <sheetView view="pageBreakPreview" zoomScaleNormal="100" zoomScaleSheetLayoutView="100" workbookViewId="0">
      <pane ySplit="4" topLeftCell="A5" activePane="bottomLeft" state="frozen"/>
      <selection pane="bottomLeft" activeCell="J1" sqref="J1"/>
    </sheetView>
  </sheetViews>
  <sheetFormatPr defaultColWidth="9" defaultRowHeight="15.75"/>
  <cols>
    <col min="1" max="1" width="7.875" bestFit="1" customWidth="1"/>
    <col min="2" max="2" width="29.625" customWidth="1"/>
    <col min="3" max="3" width="11.375" customWidth="1"/>
    <col min="4" max="4" width="10.625" customWidth="1"/>
    <col min="5" max="6" width="10.375" customWidth="1"/>
    <col min="7" max="7" width="11.5" customWidth="1"/>
    <col min="8" max="8" width="13.875" style="70" customWidth="1"/>
    <col min="9" max="9" width="13.875" style="56" customWidth="1"/>
  </cols>
  <sheetData>
    <row r="1" spans="1:9" s="39" customFormat="1" ht="30" customHeight="1">
      <c r="A1" s="538" t="s">
        <v>909</v>
      </c>
      <c r="B1" s="539"/>
      <c r="C1" s="383">
        <v>2017</v>
      </c>
      <c r="D1" s="383">
        <v>2018</v>
      </c>
      <c r="E1" s="383">
        <v>2019</v>
      </c>
      <c r="F1" s="383">
        <v>2020</v>
      </c>
      <c r="G1" s="383">
        <v>2021</v>
      </c>
      <c r="H1" s="384" t="s">
        <v>939</v>
      </c>
      <c r="I1" s="385" t="s">
        <v>940</v>
      </c>
    </row>
    <row r="2" spans="1:9" s="44" customFormat="1" ht="17.25" customHeight="1">
      <c r="A2" s="386"/>
      <c r="B2" s="389" t="s">
        <v>919</v>
      </c>
      <c r="C2" s="387"/>
      <c r="D2" s="387"/>
      <c r="E2" s="387"/>
      <c r="F2" s="387"/>
      <c r="G2" s="387"/>
      <c r="H2" s="503">
        <f>SUM(H5:H240)</f>
        <v>3452568</v>
      </c>
      <c r="I2" s="388">
        <f>SUM(I5:I240)</f>
        <v>3635381</v>
      </c>
    </row>
    <row r="3" spans="1:9" s="44" customFormat="1" ht="19.5" customHeight="1">
      <c r="A3" s="380" t="s">
        <v>635</v>
      </c>
      <c r="B3" s="380" t="s">
        <v>632</v>
      </c>
      <c r="C3" s="381" t="s">
        <v>637</v>
      </c>
      <c r="D3" s="381" t="s">
        <v>907</v>
      </c>
      <c r="E3" s="381" t="s">
        <v>907</v>
      </c>
      <c r="F3" s="381" t="s">
        <v>907</v>
      </c>
      <c r="G3" s="381" t="s">
        <v>907</v>
      </c>
      <c r="H3" s="380" t="s">
        <v>637</v>
      </c>
      <c r="I3" s="382" t="s">
        <v>637</v>
      </c>
    </row>
    <row r="4" spans="1:9" s="3" customFormat="1" ht="17.25" customHeight="1">
      <c r="A4" s="344"/>
      <c r="B4" s="345"/>
      <c r="C4" s="77"/>
      <c r="D4" s="77"/>
      <c r="E4" s="77"/>
      <c r="F4" s="77"/>
      <c r="G4" s="77"/>
      <c r="H4" s="337"/>
      <c r="I4" s="338"/>
    </row>
    <row r="5" spans="1:9" s="3" customFormat="1" ht="17.25" customHeight="1">
      <c r="A5" s="373" t="s">
        <v>485</v>
      </c>
      <c r="B5" s="347" t="s">
        <v>677</v>
      </c>
      <c r="C5" s="352">
        <v>23507</v>
      </c>
      <c r="D5" s="352">
        <v>17328</v>
      </c>
      <c r="E5" s="352">
        <v>18285</v>
      </c>
      <c r="F5" s="352">
        <v>13886</v>
      </c>
      <c r="G5" s="352">
        <v>3963</v>
      </c>
      <c r="H5" s="339">
        <v>2007</v>
      </c>
      <c r="I5" s="121">
        <v>1733</v>
      </c>
    </row>
    <row r="6" spans="1:9" s="3" customFormat="1" ht="17.25" customHeight="1">
      <c r="A6" s="373" t="s">
        <v>487</v>
      </c>
      <c r="B6" s="347" t="s">
        <v>678</v>
      </c>
      <c r="C6" s="352">
        <v>481</v>
      </c>
      <c r="D6" s="352">
        <v>241</v>
      </c>
      <c r="E6" s="352">
        <v>0</v>
      </c>
      <c r="F6" s="352">
        <v>432</v>
      </c>
      <c r="G6" s="352">
        <v>475</v>
      </c>
      <c r="H6" s="339">
        <v>0</v>
      </c>
      <c r="I6" s="121">
        <v>0</v>
      </c>
    </row>
    <row r="7" spans="1:9" s="3" customFormat="1" ht="17.25" customHeight="1">
      <c r="A7" s="373" t="s">
        <v>489</v>
      </c>
      <c r="B7" s="347" t="s">
        <v>679</v>
      </c>
      <c r="C7" s="352">
        <v>485</v>
      </c>
      <c r="D7" s="352">
        <v>367</v>
      </c>
      <c r="E7" s="352">
        <v>435</v>
      </c>
      <c r="F7" s="352">
        <v>83</v>
      </c>
      <c r="G7" s="352">
        <v>445</v>
      </c>
      <c r="H7" s="339">
        <v>103</v>
      </c>
      <c r="I7" s="121">
        <v>0</v>
      </c>
    </row>
    <row r="8" spans="1:9" s="3" customFormat="1" ht="17.25" customHeight="1">
      <c r="A8" s="373" t="s">
        <v>491</v>
      </c>
      <c r="B8" s="347" t="s">
        <v>671</v>
      </c>
      <c r="C8" s="352">
        <v>0</v>
      </c>
      <c r="D8" s="352">
        <v>0</v>
      </c>
      <c r="E8" s="352">
        <v>0</v>
      </c>
      <c r="F8" s="352">
        <v>0</v>
      </c>
      <c r="G8" s="352">
        <v>0</v>
      </c>
      <c r="H8" s="339">
        <v>0</v>
      </c>
      <c r="I8" s="121">
        <v>0</v>
      </c>
    </row>
    <row r="9" spans="1:9" s="3" customFormat="1" ht="17.25" customHeight="1">
      <c r="A9" s="373" t="s">
        <v>493</v>
      </c>
      <c r="B9" s="347" t="s">
        <v>681</v>
      </c>
      <c r="C9" s="352">
        <v>9102</v>
      </c>
      <c r="D9" s="352">
        <v>6156</v>
      </c>
      <c r="E9" s="352">
        <v>3095</v>
      </c>
      <c r="F9" s="352">
        <v>5675</v>
      </c>
      <c r="G9" s="352">
        <v>9817</v>
      </c>
      <c r="H9" s="339">
        <v>2670</v>
      </c>
      <c r="I9" s="121">
        <v>3352</v>
      </c>
    </row>
    <row r="10" spans="1:9" s="3" customFormat="1" ht="17.25" customHeight="1">
      <c r="A10" s="373" t="s">
        <v>495</v>
      </c>
      <c r="B10" s="347" t="s">
        <v>682</v>
      </c>
      <c r="C10" s="352">
        <v>3670</v>
      </c>
      <c r="D10" s="352">
        <v>5574</v>
      </c>
      <c r="E10" s="352">
        <v>5251</v>
      </c>
      <c r="F10" s="352">
        <v>6242</v>
      </c>
      <c r="G10" s="352">
        <v>7999</v>
      </c>
      <c r="H10" s="339">
        <v>2260</v>
      </c>
      <c r="I10" s="121">
        <v>3198</v>
      </c>
    </row>
    <row r="11" spans="1:9" s="3" customFormat="1" ht="17.25" customHeight="1">
      <c r="A11" s="373" t="s">
        <v>501</v>
      </c>
      <c r="B11" s="347" t="s">
        <v>683</v>
      </c>
      <c r="C11" s="352">
        <v>392488</v>
      </c>
      <c r="D11" s="352">
        <v>507653</v>
      </c>
      <c r="E11" s="352">
        <v>539776</v>
      </c>
      <c r="F11" s="352">
        <v>622269</v>
      </c>
      <c r="G11" s="352">
        <v>947625</v>
      </c>
      <c r="H11" s="339">
        <v>268325</v>
      </c>
      <c r="I11" s="121">
        <v>373443</v>
      </c>
    </row>
    <row r="12" spans="1:9" s="3" customFormat="1" ht="17.25" customHeight="1">
      <c r="A12" s="373" t="s">
        <v>503</v>
      </c>
      <c r="B12" s="347" t="s">
        <v>684</v>
      </c>
      <c r="C12" s="352">
        <v>784766</v>
      </c>
      <c r="D12" s="352">
        <v>1040393</v>
      </c>
      <c r="E12" s="352">
        <v>1205672</v>
      </c>
      <c r="F12" s="352">
        <v>1109565</v>
      </c>
      <c r="G12" s="352">
        <v>1145513</v>
      </c>
      <c r="H12" s="339">
        <v>371521</v>
      </c>
      <c r="I12" s="121">
        <v>533880</v>
      </c>
    </row>
    <row r="13" spans="1:9" s="3" customFormat="1" ht="17.25" customHeight="1">
      <c r="A13" s="373" t="s">
        <v>506</v>
      </c>
      <c r="B13" s="347" t="s">
        <v>685</v>
      </c>
      <c r="C13" s="352">
        <v>402375</v>
      </c>
      <c r="D13" s="352">
        <v>526545</v>
      </c>
      <c r="E13" s="352">
        <v>495187</v>
      </c>
      <c r="F13" s="352">
        <v>427968</v>
      </c>
      <c r="G13" s="352">
        <v>449895</v>
      </c>
      <c r="H13" s="339">
        <v>140265</v>
      </c>
      <c r="I13" s="121">
        <v>168645</v>
      </c>
    </row>
    <row r="14" spans="1:9" s="3" customFormat="1" ht="17.25" customHeight="1">
      <c r="A14" s="373">
        <v>204</v>
      </c>
      <c r="B14" s="347" t="s">
        <v>929</v>
      </c>
      <c r="C14" s="352">
        <v>0</v>
      </c>
      <c r="D14" s="352">
        <v>0</v>
      </c>
      <c r="E14" s="352">
        <v>0</v>
      </c>
      <c r="F14" s="352">
        <v>0</v>
      </c>
      <c r="G14" s="352">
        <v>0</v>
      </c>
      <c r="H14" s="339">
        <v>0</v>
      </c>
      <c r="I14" s="121">
        <v>0</v>
      </c>
    </row>
    <row r="15" spans="1:9" s="3" customFormat="1" ht="17.25" customHeight="1">
      <c r="A15" s="373">
        <v>205</v>
      </c>
      <c r="B15" s="347" t="s">
        <v>928</v>
      </c>
      <c r="C15" s="352"/>
      <c r="D15" s="352"/>
      <c r="E15" s="352"/>
      <c r="F15" s="352"/>
      <c r="G15" s="352"/>
      <c r="H15" s="339"/>
      <c r="I15" s="121"/>
    </row>
    <row r="16" spans="1:9" s="3" customFormat="1" ht="17.25" customHeight="1">
      <c r="A16" s="373" t="s">
        <v>512</v>
      </c>
      <c r="B16" s="347" t="s">
        <v>687</v>
      </c>
      <c r="C16" s="352">
        <v>96153</v>
      </c>
      <c r="D16" s="352">
        <v>111560</v>
      </c>
      <c r="E16" s="352">
        <v>97037</v>
      </c>
      <c r="F16" s="352">
        <v>93332</v>
      </c>
      <c r="G16" s="352">
        <v>92550</v>
      </c>
      <c r="H16" s="339">
        <v>33689</v>
      </c>
      <c r="I16" s="121">
        <v>38503</v>
      </c>
    </row>
    <row r="17" spans="1:9" s="3" customFormat="1" ht="17.25" customHeight="1">
      <c r="A17" s="373" t="s">
        <v>514</v>
      </c>
      <c r="B17" s="347" t="s">
        <v>688</v>
      </c>
      <c r="C17" s="352">
        <v>13774</v>
      </c>
      <c r="D17" s="352">
        <v>13591</v>
      </c>
      <c r="E17" s="352">
        <v>4275</v>
      </c>
      <c r="F17" s="352">
        <v>3919</v>
      </c>
      <c r="G17" s="352">
        <v>2971</v>
      </c>
      <c r="H17" s="339">
        <v>865</v>
      </c>
      <c r="I17" s="121">
        <v>2490</v>
      </c>
    </row>
    <row r="18" spans="1:9" s="3" customFormat="1" ht="17.25" customHeight="1">
      <c r="A18" s="373" t="s">
        <v>516</v>
      </c>
      <c r="B18" s="347" t="s">
        <v>689</v>
      </c>
      <c r="C18" s="352">
        <v>0</v>
      </c>
      <c r="D18" s="352">
        <v>0</v>
      </c>
      <c r="E18" s="352">
        <v>0</v>
      </c>
      <c r="F18" s="352">
        <v>0</v>
      </c>
      <c r="G18" s="352">
        <v>0</v>
      </c>
      <c r="H18" s="339">
        <v>0</v>
      </c>
      <c r="I18" s="121">
        <v>0</v>
      </c>
    </row>
    <row r="19" spans="1:9" s="3" customFormat="1" ht="17.25" customHeight="1">
      <c r="A19" s="373" t="s">
        <v>518</v>
      </c>
      <c r="B19" s="347" t="s">
        <v>690</v>
      </c>
      <c r="C19" s="352">
        <v>6551</v>
      </c>
      <c r="D19" s="352">
        <v>14055</v>
      </c>
      <c r="E19" s="352">
        <v>16968</v>
      </c>
      <c r="F19" s="352">
        <v>14271</v>
      </c>
      <c r="G19" s="352">
        <v>14000</v>
      </c>
      <c r="H19" s="339">
        <v>7065</v>
      </c>
      <c r="I19" s="121">
        <v>2742</v>
      </c>
    </row>
    <row r="20" spans="1:9" s="3" customFormat="1" ht="17.25" customHeight="1">
      <c r="A20" s="373" t="s">
        <v>520</v>
      </c>
      <c r="B20" s="347" t="s">
        <v>691</v>
      </c>
      <c r="C20" s="352">
        <v>11507</v>
      </c>
      <c r="D20" s="352">
        <v>12682</v>
      </c>
      <c r="E20" s="352">
        <v>11082</v>
      </c>
      <c r="F20" s="352">
        <v>11006</v>
      </c>
      <c r="G20" s="352">
        <v>14078</v>
      </c>
      <c r="H20" s="339">
        <v>3577</v>
      </c>
      <c r="I20" s="121">
        <v>5158</v>
      </c>
    </row>
    <row r="21" spans="1:9" s="3" customFormat="1" ht="17.25" customHeight="1">
      <c r="A21" s="373" t="s">
        <v>525</v>
      </c>
      <c r="B21" s="347" t="s">
        <v>692</v>
      </c>
      <c r="C21" s="352">
        <v>10316</v>
      </c>
      <c r="D21" s="352">
        <v>8926</v>
      </c>
      <c r="E21" s="352">
        <v>8222</v>
      </c>
      <c r="F21" s="352">
        <v>6982</v>
      </c>
      <c r="G21" s="352">
        <v>5946</v>
      </c>
      <c r="H21" s="339">
        <v>1731</v>
      </c>
      <c r="I21" s="121">
        <v>2173</v>
      </c>
    </row>
    <row r="22" spans="1:9" s="3" customFormat="1" ht="17.25" customHeight="1">
      <c r="A22" s="373" t="s">
        <v>527</v>
      </c>
      <c r="B22" s="347" t="s">
        <v>693</v>
      </c>
      <c r="C22" s="352">
        <v>127</v>
      </c>
      <c r="D22" s="352">
        <v>56</v>
      </c>
      <c r="E22" s="352">
        <v>41</v>
      </c>
      <c r="F22" s="352">
        <v>33</v>
      </c>
      <c r="G22" s="352">
        <v>73</v>
      </c>
      <c r="H22" s="339">
        <v>0</v>
      </c>
      <c r="I22" s="121">
        <v>0</v>
      </c>
    </row>
    <row r="23" spans="1:9" s="3" customFormat="1" ht="17.25" customHeight="1">
      <c r="A23" s="373" t="s">
        <v>529</v>
      </c>
      <c r="B23" s="347" t="s">
        <v>694</v>
      </c>
      <c r="C23" s="352">
        <v>102920</v>
      </c>
      <c r="D23" s="352">
        <v>117866</v>
      </c>
      <c r="E23" s="352">
        <v>100109</v>
      </c>
      <c r="F23" s="352">
        <v>92463</v>
      </c>
      <c r="G23" s="352">
        <v>76959</v>
      </c>
      <c r="H23" s="339">
        <v>33188</v>
      </c>
      <c r="I23" s="121">
        <v>25066</v>
      </c>
    </row>
    <row r="24" spans="1:9" s="3" customFormat="1" ht="17.25" customHeight="1">
      <c r="A24" s="373" t="s">
        <v>545</v>
      </c>
      <c r="B24" s="347" t="s">
        <v>695</v>
      </c>
      <c r="C24" s="352">
        <v>82265</v>
      </c>
      <c r="D24" s="352">
        <v>99505</v>
      </c>
      <c r="E24" s="352">
        <v>91482</v>
      </c>
      <c r="F24" s="352">
        <v>88971</v>
      </c>
      <c r="G24" s="352">
        <v>103669</v>
      </c>
      <c r="H24" s="339">
        <v>22986</v>
      </c>
      <c r="I24" s="121">
        <v>27039</v>
      </c>
    </row>
    <row r="25" spans="1:9" s="3" customFormat="1" ht="17.25" customHeight="1">
      <c r="A25" s="373" t="s">
        <v>547</v>
      </c>
      <c r="B25" s="347" t="s">
        <v>696</v>
      </c>
      <c r="C25" s="352">
        <v>1377</v>
      </c>
      <c r="D25" s="352">
        <v>899</v>
      </c>
      <c r="E25" s="352">
        <v>524</v>
      </c>
      <c r="F25" s="352">
        <v>54</v>
      </c>
      <c r="G25" s="352">
        <v>85</v>
      </c>
      <c r="H25" s="339">
        <v>35</v>
      </c>
      <c r="I25" s="121">
        <v>1</v>
      </c>
    </row>
    <row r="26" spans="1:9" s="3" customFormat="1" ht="17.25" customHeight="1">
      <c r="A26" s="373" t="s">
        <v>549</v>
      </c>
      <c r="B26" s="347" t="s">
        <v>697</v>
      </c>
      <c r="C26" s="352">
        <v>27561</v>
      </c>
      <c r="D26" s="352">
        <v>24898</v>
      </c>
      <c r="E26" s="352">
        <v>21853</v>
      </c>
      <c r="F26" s="352">
        <v>14439</v>
      </c>
      <c r="G26" s="352">
        <v>15631</v>
      </c>
      <c r="H26" s="339">
        <v>3726</v>
      </c>
      <c r="I26" s="121">
        <v>3473</v>
      </c>
    </row>
    <row r="27" spans="1:9" s="3" customFormat="1" ht="17.25" customHeight="1">
      <c r="A27" s="373" t="s">
        <v>551</v>
      </c>
      <c r="B27" s="347" t="s">
        <v>698</v>
      </c>
      <c r="C27" s="352">
        <v>2665</v>
      </c>
      <c r="D27" s="352">
        <v>2935</v>
      </c>
      <c r="E27" s="352">
        <v>4707</v>
      </c>
      <c r="F27" s="352">
        <v>8547</v>
      </c>
      <c r="G27" s="352">
        <v>10218</v>
      </c>
      <c r="H27" s="339">
        <v>6361</v>
      </c>
      <c r="I27" s="121">
        <v>1687</v>
      </c>
    </row>
    <row r="28" spans="1:9" s="3" customFormat="1" ht="17.25" customHeight="1">
      <c r="A28" s="373" t="s">
        <v>634</v>
      </c>
      <c r="B28" s="347" t="s">
        <v>699</v>
      </c>
      <c r="C28" s="352">
        <v>651</v>
      </c>
      <c r="D28" s="352">
        <v>2502</v>
      </c>
      <c r="E28" s="352">
        <v>2541</v>
      </c>
      <c r="F28" s="352">
        <v>1022</v>
      </c>
      <c r="G28" s="352">
        <v>2396</v>
      </c>
      <c r="H28" s="339">
        <v>1421</v>
      </c>
      <c r="I28" s="121">
        <v>1451</v>
      </c>
    </row>
    <row r="29" spans="1:9" s="3" customFormat="1" ht="17.25" customHeight="1">
      <c r="A29" s="373" t="s">
        <v>554</v>
      </c>
      <c r="B29" s="347" t="s">
        <v>700</v>
      </c>
      <c r="C29" s="352">
        <v>659</v>
      </c>
      <c r="D29" s="352">
        <v>1320</v>
      </c>
      <c r="E29" s="352">
        <v>799</v>
      </c>
      <c r="F29" s="352">
        <v>452</v>
      </c>
      <c r="G29" s="352">
        <v>348</v>
      </c>
      <c r="H29" s="339">
        <v>171</v>
      </c>
      <c r="I29" s="121">
        <v>386</v>
      </c>
    </row>
    <row r="30" spans="1:9" s="3" customFormat="1" ht="17.25" customHeight="1">
      <c r="A30" s="373" t="s">
        <v>556</v>
      </c>
      <c r="B30" s="347" t="s">
        <v>701</v>
      </c>
      <c r="C30" s="352">
        <v>17351</v>
      </c>
      <c r="D30" s="352">
        <v>16088</v>
      </c>
      <c r="E30" s="352">
        <v>19390</v>
      </c>
      <c r="F30" s="352">
        <v>13700</v>
      </c>
      <c r="G30" s="352">
        <v>14197</v>
      </c>
      <c r="H30" s="339">
        <v>4921</v>
      </c>
      <c r="I30" s="121">
        <v>7950</v>
      </c>
    </row>
    <row r="31" spans="1:9" s="3" customFormat="1" ht="17.25" customHeight="1">
      <c r="A31" s="373" t="s">
        <v>558</v>
      </c>
      <c r="B31" s="347" t="s">
        <v>702</v>
      </c>
      <c r="C31" s="352">
        <v>957</v>
      </c>
      <c r="D31" s="352">
        <v>965</v>
      </c>
      <c r="E31" s="352">
        <v>1266</v>
      </c>
      <c r="F31" s="352">
        <v>3303</v>
      </c>
      <c r="G31" s="352">
        <v>8563</v>
      </c>
      <c r="H31" s="339">
        <v>2408</v>
      </c>
      <c r="I31" s="121">
        <v>2820</v>
      </c>
    </row>
    <row r="32" spans="1:9" s="3" customFormat="1" ht="17.25" customHeight="1">
      <c r="A32" s="373" t="s">
        <v>560</v>
      </c>
      <c r="B32" s="347" t="s">
        <v>703</v>
      </c>
      <c r="C32" s="352">
        <v>11447</v>
      </c>
      <c r="D32" s="352">
        <v>12029</v>
      </c>
      <c r="E32" s="352">
        <v>14306</v>
      </c>
      <c r="F32" s="352">
        <v>12081</v>
      </c>
      <c r="G32" s="352">
        <v>16574</v>
      </c>
      <c r="H32" s="339">
        <v>4328</v>
      </c>
      <c r="I32" s="121">
        <v>4899</v>
      </c>
    </row>
    <row r="33" spans="1:9" s="3" customFormat="1" ht="17.25" customHeight="1">
      <c r="A33" s="373" t="s">
        <v>562</v>
      </c>
      <c r="B33" s="347" t="s">
        <v>704</v>
      </c>
      <c r="C33" s="352">
        <v>4319</v>
      </c>
      <c r="D33" s="352">
        <v>7215</v>
      </c>
      <c r="E33" s="352">
        <v>10317</v>
      </c>
      <c r="F33" s="352">
        <v>8325</v>
      </c>
      <c r="G33" s="352">
        <v>12594</v>
      </c>
      <c r="H33" s="339">
        <v>4120</v>
      </c>
      <c r="I33" s="121">
        <v>10577</v>
      </c>
    </row>
    <row r="34" spans="1:9" s="3" customFormat="1" ht="17.25" customHeight="1">
      <c r="A34" s="373" t="s">
        <v>564</v>
      </c>
      <c r="B34" s="347" t="s">
        <v>705</v>
      </c>
      <c r="C34" s="352">
        <v>209125</v>
      </c>
      <c r="D34" s="352">
        <v>222831</v>
      </c>
      <c r="E34" s="352">
        <v>252839</v>
      </c>
      <c r="F34" s="352">
        <v>259466</v>
      </c>
      <c r="G34" s="352">
        <v>290043</v>
      </c>
      <c r="H34" s="339">
        <v>98343</v>
      </c>
      <c r="I34" s="121">
        <v>103315</v>
      </c>
    </row>
    <row r="35" spans="1:9" s="3" customFormat="1" ht="17.25" customHeight="1">
      <c r="A35" s="373" t="s">
        <v>567</v>
      </c>
      <c r="B35" s="347" t="s">
        <v>706</v>
      </c>
      <c r="C35" s="352">
        <v>3311</v>
      </c>
      <c r="D35" s="352">
        <v>916</v>
      </c>
      <c r="E35" s="352">
        <v>722</v>
      </c>
      <c r="F35" s="352">
        <v>462</v>
      </c>
      <c r="G35" s="352">
        <v>85051</v>
      </c>
      <c r="H35" s="339">
        <v>18241</v>
      </c>
      <c r="I35" s="121">
        <v>169</v>
      </c>
    </row>
    <row r="36" spans="1:9" s="3" customFormat="1" ht="17.25" customHeight="1">
      <c r="A36" s="373" t="s">
        <v>569</v>
      </c>
      <c r="B36" s="347" t="s">
        <v>707</v>
      </c>
      <c r="C36" s="352">
        <v>14486</v>
      </c>
      <c r="D36" s="352">
        <v>6942</v>
      </c>
      <c r="E36" s="352">
        <v>5714</v>
      </c>
      <c r="F36" s="352">
        <v>5699</v>
      </c>
      <c r="G36" s="352">
        <v>12719</v>
      </c>
      <c r="H36" s="339">
        <v>2663</v>
      </c>
      <c r="I36" s="121">
        <v>3892</v>
      </c>
    </row>
    <row r="37" spans="1:9" s="3" customFormat="1" ht="17.25" customHeight="1">
      <c r="A37" s="373" t="s">
        <v>572</v>
      </c>
      <c r="B37" s="347" t="s">
        <v>708</v>
      </c>
      <c r="C37" s="352">
        <v>4012</v>
      </c>
      <c r="D37" s="352">
        <v>3576</v>
      </c>
      <c r="E37" s="352">
        <v>3678</v>
      </c>
      <c r="F37" s="352">
        <v>5038</v>
      </c>
      <c r="G37" s="352">
        <v>6365</v>
      </c>
      <c r="H37" s="339">
        <v>1665</v>
      </c>
      <c r="I37" s="121">
        <v>2698</v>
      </c>
    </row>
    <row r="38" spans="1:9" s="3" customFormat="1" ht="17.25" customHeight="1">
      <c r="A38" s="373" t="s">
        <v>573</v>
      </c>
      <c r="B38" s="347" t="s">
        <v>709</v>
      </c>
      <c r="C38" s="352">
        <v>170</v>
      </c>
      <c r="D38" s="352">
        <v>197</v>
      </c>
      <c r="E38" s="352">
        <v>375</v>
      </c>
      <c r="F38" s="352">
        <v>321</v>
      </c>
      <c r="G38" s="352">
        <v>286</v>
      </c>
      <c r="H38" s="339">
        <v>102</v>
      </c>
      <c r="I38" s="121">
        <v>88</v>
      </c>
    </row>
    <row r="39" spans="1:9" s="3" customFormat="1" ht="17.25" customHeight="1">
      <c r="A39" s="373" t="s">
        <v>577</v>
      </c>
      <c r="B39" s="347" t="s">
        <v>652</v>
      </c>
      <c r="C39" s="352">
        <v>0</v>
      </c>
      <c r="D39" s="352">
        <v>0</v>
      </c>
      <c r="E39" s="352">
        <v>0</v>
      </c>
      <c r="F39" s="352">
        <v>0</v>
      </c>
      <c r="G39" s="352">
        <v>0</v>
      </c>
      <c r="H39" s="339">
        <v>0</v>
      </c>
      <c r="I39" s="121">
        <v>0</v>
      </c>
    </row>
    <row r="40" spans="1:9" s="3" customFormat="1" ht="17.25" customHeight="1">
      <c r="A40" s="373">
        <v>503</v>
      </c>
      <c r="B40" s="347" t="s">
        <v>580</v>
      </c>
      <c r="C40" s="352">
        <v>0</v>
      </c>
      <c r="D40" s="352">
        <v>0</v>
      </c>
      <c r="E40" s="352">
        <v>0</v>
      </c>
      <c r="F40" s="352">
        <v>0</v>
      </c>
      <c r="G40" s="352">
        <v>0</v>
      </c>
      <c r="H40" s="339">
        <v>0</v>
      </c>
      <c r="I40" s="121">
        <v>0</v>
      </c>
    </row>
    <row r="41" spans="1:9" s="3" customFormat="1" ht="17.25" customHeight="1">
      <c r="A41" s="373" t="s">
        <v>581</v>
      </c>
      <c r="B41" s="347" t="s">
        <v>711</v>
      </c>
      <c r="C41" s="352">
        <v>35722</v>
      </c>
      <c r="D41" s="352">
        <v>63327</v>
      </c>
      <c r="E41" s="352">
        <v>62038</v>
      </c>
      <c r="F41" s="352">
        <v>49688</v>
      </c>
      <c r="G41" s="352">
        <v>38790</v>
      </c>
      <c r="H41" s="339">
        <v>12328</v>
      </c>
      <c r="I41" s="121">
        <v>13304</v>
      </c>
    </row>
    <row r="42" spans="1:9" s="3" customFormat="1" ht="17.25" customHeight="1">
      <c r="A42" s="373" t="s">
        <v>583</v>
      </c>
      <c r="B42" s="347" t="s">
        <v>712</v>
      </c>
      <c r="C42" s="352">
        <v>51</v>
      </c>
      <c r="D42" s="352">
        <v>0</v>
      </c>
      <c r="E42" s="352">
        <v>0</v>
      </c>
      <c r="F42" s="352">
        <v>8</v>
      </c>
      <c r="G42" s="352">
        <v>11</v>
      </c>
      <c r="H42" s="339">
        <v>0</v>
      </c>
      <c r="I42" s="121">
        <v>0</v>
      </c>
    </row>
    <row r="43" spans="1:9" s="3" customFormat="1" ht="17.25" customHeight="1">
      <c r="A43" s="373" t="s">
        <v>585</v>
      </c>
      <c r="B43" s="347" t="s">
        <v>713</v>
      </c>
      <c r="C43" s="352">
        <v>2</v>
      </c>
      <c r="D43" s="352">
        <v>0</v>
      </c>
      <c r="E43" s="352">
        <v>0</v>
      </c>
      <c r="F43" s="352">
        <v>0</v>
      </c>
      <c r="G43" s="352">
        <v>1</v>
      </c>
      <c r="H43" s="339">
        <v>1</v>
      </c>
      <c r="I43" s="121">
        <v>5</v>
      </c>
    </row>
    <row r="44" spans="1:9" s="3" customFormat="1" ht="17.25" customHeight="1">
      <c r="A44" s="373" t="s">
        <v>587</v>
      </c>
      <c r="B44" s="347" t="s">
        <v>714</v>
      </c>
      <c r="C44" s="352">
        <v>68</v>
      </c>
      <c r="D44" s="352">
        <v>0</v>
      </c>
      <c r="E44" s="352">
        <v>0</v>
      </c>
      <c r="F44" s="352">
        <v>0</v>
      </c>
      <c r="G44" s="352">
        <v>1</v>
      </c>
      <c r="H44" s="339">
        <v>0</v>
      </c>
      <c r="I44" s="121">
        <v>0</v>
      </c>
    </row>
    <row r="45" spans="1:9" s="3" customFormat="1" ht="17.25" customHeight="1">
      <c r="A45" s="373" t="s">
        <v>589</v>
      </c>
      <c r="B45" s="347" t="s">
        <v>715</v>
      </c>
      <c r="C45" s="352">
        <v>1</v>
      </c>
      <c r="D45" s="352">
        <v>7</v>
      </c>
      <c r="E45" s="352">
        <v>22</v>
      </c>
      <c r="F45" s="352">
        <v>25</v>
      </c>
      <c r="G45" s="352">
        <v>14</v>
      </c>
      <c r="H45" s="339">
        <v>7</v>
      </c>
      <c r="I45" s="121">
        <v>2</v>
      </c>
    </row>
    <row r="46" spans="1:9" s="3" customFormat="1" ht="17.25" customHeight="1">
      <c r="A46" s="373" t="s">
        <v>591</v>
      </c>
      <c r="B46" s="347" t="s">
        <v>716</v>
      </c>
      <c r="C46" s="352">
        <v>7223</v>
      </c>
      <c r="D46" s="352">
        <v>6442</v>
      </c>
      <c r="E46" s="352">
        <v>7362</v>
      </c>
      <c r="F46" s="352">
        <v>7345</v>
      </c>
      <c r="G46" s="352">
        <v>7589</v>
      </c>
      <c r="H46" s="339">
        <v>2245</v>
      </c>
      <c r="I46" s="121">
        <v>1551</v>
      </c>
    </row>
    <row r="47" spans="1:9" s="3" customFormat="1" ht="17.25" customHeight="1">
      <c r="A47" s="373" t="s">
        <v>594</v>
      </c>
      <c r="B47" s="347" t="s">
        <v>717</v>
      </c>
      <c r="C47" s="352">
        <v>132</v>
      </c>
      <c r="D47" s="352">
        <v>12</v>
      </c>
      <c r="E47" s="352">
        <v>3</v>
      </c>
      <c r="F47" s="352">
        <v>12</v>
      </c>
      <c r="G47" s="352">
        <v>87</v>
      </c>
      <c r="H47" s="339">
        <v>51</v>
      </c>
      <c r="I47" s="121">
        <v>11</v>
      </c>
    </row>
    <row r="48" spans="1:9" s="3" customFormat="1" ht="17.25" customHeight="1">
      <c r="A48" s="373" t="s">
        <v>596</v>
      </c>
      <c r="B48" s="347" t="s">
        <v>718</v>
      </c>
      <c r="C48" s="352">
        <v>482</v>
      </c>
      <c r="D48" s="352">
        <v>555</v>
      </c>
      <c r="E48" s="352">
        <v>299</v>
      </c>
      <c r="F48" s="352">
        <v>408</v>
      </c>
      <c r="G48" s="352">
        <v>419</v>
      </c>
      <c r="H48" s="339">
        <v>202</v>
      </c>
      <c r="I48" s="121">
        <v>269</v>
      </c>
    </row>
    <row r="49" spans="1:9" s="3" customFormat="1" ht="17.25" customHeight="1">
      <c r="A49" s="373" t="s">
        <v>598</v>
      </c>
      <c r="B49" s="347" t="s">
        <v>719</v>
      </c>
      <c r="C49" s="352">
        <v>343</v>
      </c>
      <c r="D49" s="352">
        <v>415</v>
      </c>
      <c r="E49" s="352">
        <v>306</v>
      </c>
      <c r="F49" s="352">
        <v>266</v>
      </c>
      <c r="G49" s="352">
        <v>412</v>
      </c>
      <c r="H49" s="339">
        <v>245</v>
      </c>
      <c r="I49" s="121">
        <v>382</v>
      </c>
    </row>
    <row r="50" spans="1:9" s="3" customFormat="1" ht="17.25" customHeight="1">
      <c r="A50" s="373" t="s">
        <v>600</v>
      </c>
      <c r="B50" s="347" t="s">
        <v>720</v>
      </c>
      <c r="C50" s="352">
        <v>1332</v>
      </c>
      <c r="D50" s="352">
        <v>1581</v>
      </c>
      <c r="E50" s="352">
        <v>1352</v>
      </c>
      <c r="F50" s="352">
        <v>1002</v>
      </c>
      <c r="G50" s="352">
        <v>1071</v>
      </c>
      <c r="H50" s="339">
        <v>305</v>
      </c>
      <c r="I50" s="121">
        <v>510</v>
      </c>
    </row>
    <row r="51" spans="1:9" s="3" customFormat="1" ht="17.25" customHeight="1">
      <c r="A51" s="373" t="s">
        <v>604</v>
      </c>
      <c r="B51" s="347" t="s">
        <v>721</v>
      </c>
      <c r="C51" s="352">
        <v>9691</v>
      </c>
      <c r="D51" s="352">
        <v>11949</v>
      </c>
      <c r="E51" s="352">
        <v>8020</v>
      </c>
      <c r="F51" s="352">
        <v>9279</v>
      </c>
      <c r="G51" s="352">
        <v>8177</v>
      </c>
      <c r="H51" s="339">
        <v>3360</v>
      </c>
      <c r="I51" s="121">
        <v>6886</v>
      </c>
    </row>
    <row r="52" spans="1:9" s="3" customFormat="1" ht="17.25" customHeight="1">
      <c r="A52" s="373" t="s">
        <v>606</v>
      </c>
      <c r="B52" s="347" t="s">
        <v>722</v>
      </c>
      <c r="C52" s="352">
        <v>0</v>
      </c>
      <c r="D52" s="352">
        <v>0</v>
      </c>
      <c r="E52" s="352">
        <v>0</v>
      </c>
      <c r="F52" s="352">
        <v>0</v>
      </c>
      <c r="G52" s="352">
        <v>0</v>
      </c>
      <c r="H52" s="339">
        <v>0</v>
      </c>
      <c r="I52" s="121">
        <v>0</v>
      </c>
    </row>
    <row r="53" spans="1:9" s="3" customFormat="1" ht="17.25" customHeight="1">
      <c r="A53" s="373" t="s">
        <v>608</v>
      </c>
      <c r="B53" s="347" t="s">
        <v>723</v>
      </c>
      <c r="C53" s="352">
        <v>49</v>
      </c>
      <c r="D53" s="352">
        <v>10</v>
      </c>
      <c r="E53" s="352">
        <v>0</v>
      </c>
      <c r="F53" s="352">
        <v>118</v>
      </c>
      <c r="G53" s="352">
        <v>1353</v>
      </c>
      <c r="H53" s="339">
        <v>1353</v>
      </c>
      <c r="I53" s="121">
        <v>0</v>
      </c>
    </row>
    <row r="54" spans="1:9" s="3" customFormat="1" ht="17.25" customHeight="1">
      <c r="A54" s="373" t="s">
        <v>610</v>
      </c>
      <c r="B54" s="347" t="s">
        <v>724</v>
      </c>
      <c r="C54" s="352">
        <v>285</v>
      </c>
      <c r="D54" s="352">
        <v>204</v>
      </c>
      <c r="E54" s="352">
        <v>196</v>
      </c>
      <c r="F54" s="352">
        <v>219</v>
      </c>
      <c r="G54" s="352">
        <v>571</v>
      </c>
      <c r="H54" s="339">
        <v>20</v>
      </c>
      <c r="I54" s="121">
        <v>24</v>
      </c>
    </row>
    <row r="55" spans="1:9" s="3" customFormat="1" ht="17.25" customHeight="1">
      <c r="A55" s="373" t="s">
        <v>612</v>
      </c>
      <c r="B55" s="347" t="s">
        <v>725</v>
      </c>
      <c r="C55" s="352">
        <v>3574</v>
      </c>
      <c r="D55" s="352">
        <v>4442</v>
      </c>
      <c r="E55" s="352">
        <v>3373</v>
      </c>
      <c r="F55" s="352">
        <v>4520</v>
      </c>
      <c r="G55" s="352">
        <v>5250</v>
      </c>
      <c r="H55" s="339">
        <v>929</v>
      </c>
      <c r="I55" s="121">
        <v>1360</v>
      </c>
    </row>
    <row r="56" spans="1:9" s="3" customFormat="1" ht="17.25" customHeight="1">
      <c r="A56" s="373" t="s">
        <v>614</v>
      </c>
      <c r="B56" s="347" t="s">
        <v>726</v>
      </c>
      <c r="C56" s="352">
        <v>18</v>
      </c>
      <c r="D56" s="352">
        <v>0</v>
      </c>
      <c r="E56" s="352">
        <v>0</v>
      </c>
      <c r="F56" s="352">
        <v>0</v>
      </c>
      <c r="G56" s="352">
        <v>1</v>
      </c>
      <c r="H56" s="339">
        <v>0</v>
      </c>
      <c r="I56" s="121">
        <v>2</v>
      </c>
    </row>
    <row r="57" spans="1:9" s="3" customFormat="1" ht="17.25" customHeight="1">
      <c r="A57" s="373" t="s">
        <v>616</v>
      </c>
      <c r="B57" s="347" t="s">
        <v>727</v>
      </c>
      <c r="C57" s="352">
        <v>0</v>
      </c>
      <c r="D57" s="352">
        <v>0</v>
      </c>
      <c r="E57" s="352">
        <v>0</v>
      </c>
      <c r="F57" s="352">
        <v>0</v>
      </c>
      <c r="G57" s="352">
        <v>0</v>
      </c>
      <c r="H57" s="339">
        <v>0</v>
      </c>
      <c r="I57" s="121">
        <v>0</v>
      </c>
    </row>
    <row r="58" spans="1:9" s="3" customFormat="1" ht="17.25" customHeight="1">
      <c r="A58" s="373" t="s">
        <v>618</v>
      </c>
      <c r="B58" s="347" t="s">
        <v>728</v>
      </c>
      <c r="C58" s="352">
        <v>0</v>
      </c>
      <c r="D58" s="352">
        <v>0</v>
      </c>
      <c r="E58" s="352">
        <v>0</v>
      </c>
      <c r="F58" s="352">
        <v>0</v>
      </c>
      <c r="G58" s="352">
        <v>0</v>
      </c>
      <c r="H58" s="339">
        <v>0</v>
      </c>
      <c r="I58" s="121">
        <v>0</v>
      </c>
    </row>
    <row r="59" spans="1:9" s="3" customFormat="1" ht="17.25" customHeight="1">
      <c r="A59" s="373" t="s">
        <v>620</v>
      </c>
      <c r="B59" s="347" t="s">
        <v>729</v>
      </c>
      <c r="C59" s="352">
        <v>239</v>
      </c>
      <c r="D59" s="352">
        <v>214</v>
      </c>
      <c r="E59" s="352">
        <v>154</v>
      </c>
      <c r="F59" s="352">
        <v>252</v>
      </c>
      <c r="G59" s="352">
        <v>8</v>
      </c>
      <c r="H59" s="339">
        <v>2</v>
      </c>
      <c r="I59" s="121">
        <v>5</v>
      </c>
    </row>
    <row r="60" spans="1:9" s="3" customFormat="1" ht="17.25" customHeight="1">
      <c r="A60" s="373" t="s">
        <v>623</v>
      </c>
      <c r="B60" s="347" t="s">
        <v>730</v>
      </c>
      <c r="C60" s="352">
        <v>5082</v>
      </c>
      <c r="D60" s="352">
        <v>4923</v>
      </c>
      <c r="E60" s="352">
        <v>5698</v>
      </c>
      <c r="F60" s="352">
        <v>5855</v>
      </c>
      <c r="G60" s="352">
        <v>5901</v>
      </c>
      <c r="H60" s="339">
        <v>2130</v>
      </c>
      <c r="I60" s="121">
        <v>2142</v>
      </c>
    </row>
    <row r="61" spans="1:9" s="3" customFormat="1" ht="17.25" customHeight="1">
      <c r="A61" s="373" t="s">
        <v>625</v>
      </c>
      <c r="B61" s="347" t="s">
        <v>731</v>
      </c>
      <c r="C61" s="352">
        <v>0</v>
      </c>
      <c r="D61" s="352">
        <v>0</v>
      </c>
      <c r="E61" s="352">
        <v>1</v>
      </c>
      <c r="F61" s="352">
        <v>1</v>
      </c>
      <c r="G61" s="352">
        <v>0</v>
      </c>
      <c r="H61" s="339">
        <v>0</v>
      </c>
      <c r="I61" s="121">
        <v>0</v>
      </c>
    </row>
    <row r="62" spans="1:9" s="3" customFormat="1" ht="17.25" customHeight="1">
      <c r="A62" s="373" t="s">
        <v>627</v>
      </c>
      <c r="B62" s="347" t="s">
        <v>732</v>
      </c>
      <c r="C62" s="352">
        <v>1779</v>
      </c>
      <c r="D62" s="352">
        <v>1986</v>
      </c>
      <c r="E62" s="352">
        <v>2555</v>
      </c>
      <c r="F62" s="352">
        <v>2737</v>
      </c>
      <c r="G62" s="352">
        <v>3599</v>
      </c>
      <c r="H62" s="339">
        <v>1291</v>
      </c>
      <c r="I62" s="121">
        <v>1464</v>
      </c>
    </row>
    <row r="63" spans="1:9" s="3" customFormat="1" ht="17.25" customHeight="1">
      <c r="A63" s="373" t="s">
        <v>629</v>
      </c>
      <c r="B63" s="347" t="s">
        <v>733</v>
      </c>
      <c r="C63" s="352">
        <v>6881</v>
      </c>
      <c r="D63" s="352">
        <v>7695</v>
      </c>
      <c r="E63" s="352">
        <v>6312</v>
      </c>
      <c r="F63" s="352">
        <v>6429</v>
      </c>
      <c r="G63" s="352">
        <v>11488</v>
      </c>
      <c r="H63" s="339">
        <v>5385</v>
      </c>
      <c r="I63" s="121">
        <v>4016</v>
      </c>
    </row>
    <row r="64" spans="1:9" s="3" customFormat="1" ht="17.25" customHeight="1">
      <c r="A64" s="373" t="s">
        <v>631</v>
      </c>
      <c r="B64" s="347" t="s">
        <v>734</v>
      </c>
      <c r="C64" s="352">
        <v>2</v>
      </c>
      <c r="D64" s="352">
        <v>2</v>
      </c>
      <c r="E64" s="352">
        <v>3</v>
      </c>
      <c r="F64" s="352">
        <v>5</v>
      </c>
      <c r="G64" s="352">
        <v>2</v>
      </c>
      <c r="H64" s="339">
        <v>1</v>
      </c>
      <c r="I64" s="121">
        <v>0</v>
      </c>
    </row>
    <row r="65" spans="1:9" s="3" customFormat="1" ht="17.25" customHeight="1">
      <c r="A65" s="373" t="s">
        <v>4</v>
      </c>
      <c r="B65" s="347" t="s">
        <v>735</v>
      </c>
      <c r="C65" s="352">
        <v>1591</v>
      </c>
      <c r="D65" s="352">
        <v>1499</v>
      </c>
      <c r="E65" s="352">
        <v>388</v>
      </c>
      <c r="F65" s="352">
        <v>342</v>
      </c>
      <c r="G65" s="352">
        <v>369</v>
      </c>
      <c r="H65" s="339">
        <v>143</v>
      </c>
      <c r="I65" s="121">
        <v>87</v>
      </c>
    </row>
    <row r="66" spans="1:9" s="3" customFormat="1" ht="17.25" customHeight="1">
      <c r="A66" s="373" t="s">
        <v>6</v>
      </c>
      <c r="B66" s="347" t="s">
        <v>736</v>
      </c>
      <c r="C66" s="352">
        <v>297296</v>
      </c>
      <c r="D66" s="352">
        <v>287381</v>
      </c>
      <c r="E66" s="352">
        <v>277572</v>
      </c>
      <c r="F66" s="352">
        <v>270151</v>
      </c>
      <c r="G66" s="352">
        <v>307070</v>
      </c>
      <c r="H66" s="339">
        <v>115343</v>
      </c>
      <c r="I66" s="121">
        <v>116728</v>
      </c>
    </row>
    <row r="67" spans="1:9" s="3" customFormat="1" ht="17.25" customHeight="1">
      <c r="A67" s="373" t="s">
        <v>9</v>
      </c>
      <c r="B67" s="347" t="s">
        <v>737</v>
      </c>
      <c r="C67" s="352">
        <v>5</v>
      </c>
      <c r="D67" s="352">
        <v>40</v>
      </c>
      <c r="E67" s="352">
        <v>17</v>
      </c>
      <c r="F67" s="352">
        <v>9</v>
      </c>
      <c r="G67" s="352">
        <v>27</v>
      </c>
      <c r="H67" s="339">
        <v>8</v>
      </c>
      <c r="I67" s="121">
        <v>2</v>
      </c>
    </row>
    <row r="68" spans="1:9" s="3" customFormat="1" ht="17.25" customHeight="1">
      <c r="A68" s="373" t="s">
        <v>10</v>
      </c>
      <c r="B68" s="347" t="s">
        <v>738</v>
      </c>
      <c r="C68" s="352">
        <v>18757</v>
      </c>
      <c r="D68" s="352">
        <v>33576</v>
      </c>
      <c r="E68" s="352">
        <v>13817</v>
      </c>
      <c r="F68" s="352">
        <v>14191</v>
      </c>
      <c r="G68" s="352">
        <v>10597</v>
      </c>
      <c r="H68" s="339">
        <v>5728</v>
      </c>
      <c r="I68" s="121">
        <v>4769</v>
      </c>
    </row>
    <row r="69" spans="1:9" s="3" customFormat="1" ht="17.25" customHeight="1">
      <c r="A69" s="373" t="s">
        <v>12</v>
      </c>
      <c r="B69" s="347" t="s">
        <v>739</v>
      </c>
      <c r="C69" s="352">
        <v>257909</v>
      </c>
      <c r="D69" s="352">
        <v>284126</v>
      </c>
      <c r="E69" s="352">
        <v>241942</v>
      </c>
      <c r="F69" s="352">
        <v>221088</v>
      </c>
      <c r="G69" s="352">
        <v>230750</v>
      </c>
      <c r="H69" s="339">
        <v>179559</v>
      </c>
      <c r="I69" s="121">
        <v>139265</v>
      </c>
    </row>
    <row r="70" spans="1:9" s="3" customFormat="1" ht="17.25" customHeight="1">
      <c r="A70" s="373" t="s">
        <v>14</v>
      </c>
      <c r="B70" s="347" t="s">
        <v>740</v>
      </c>
      <c r="C70" s="352">
        <v>40904</v>
      </c>
      <c r="D70" s="352">
        <v>63835</v>
      </c>
      <c r="E70" s="352">
        <v>59672</v>
      </c>
      <c r="F70" s="352">
        <v>62952</v>
      </c>
      <c r="G70" s="352">
        <v>54067</v>
      </c>
      <c r="H70" s="339">
        <v>3469</v>
      </c>
      <c r="I70" s="121">
        <v>3114</v>
      </c>
    </row>
    <row r="71" spans="1:9" s="3" customFormat="1" ht="17.25" customHeight="1">
      <c r="A71" s="373" t="s">
        <v>16</v>
      </c>
      <c r="B71" s="347" t="s">
        <v>741</v>
      </c>
      <c r="C71" s="352">
        <v>2053</v>
      </c>
      <c r="D71" s="352">
        <v>2514</v>
      </c>
      <c r="E71" s="352">
        <v>2736</v>
      </c>
      <c r="F71" s="352">
        <v>3610</v>
      </c>
      <c r="G71" s="352">
        <v>2901</v>
      </c>
      <c r="H71" s="339">
        <v>0</v>
      </c>
      <c r="I71" s="121">
        <v>0</v>
      </c>
    </row>
    <row r="72" spans="1:9" s="3" customFormat="1" ht="17.25" customHeight="1">
      <c r="A72" s="373" t="s">
        <v>18</v>
      </c>
      <c r="B72" s="347" t="s">
        <v>742</v>
      </c>
      <c r="C72" s="352">
        <v>89</v>
      </c>
      <c r="D72" s="352">
        <v>0</v>
      </c>
      <c r="E72" s="352">
        <v>0</v>
      </c>
      <c r="F72" s="352">
        <v>0</v>
      </c>
      <c r="G72" s="352">
        <v>0</v>
      </c>
      <c r="H72" s="339">
        <v>0</v>
      </c>
      <c r="I72" s="121">
        <v>0</v>
      </c>
    </row>
    <row r="73" spans="1:9" s="3" customFormat="1" ht="17.25" customHeight="1">
      <c r="A73" s="373" t="s">
        <v>20</v>
      </c>
      <c r="B73" s="347" t="s">
        <v>743</v>
      </c>
      <c r="C73" s="352">
        <v>145181</v>
      </c>
      <c r="D73" s="352">
        <v>132025</v>
      </c>
      <c r="E73" s="352">
        <v>100224</v>
      </c>
      <c r="F73" s="352">
        <v>108399</v>
      </c>
      <c r="G73" s="352">
        <v>114155</v>
      </c>
      <c r="H73" s="339">
        <v>70</v>
      </c>
      <c r="I73" s="121">
        <v>1306</v>
      </c>
    </row>
    <row r="74" spans="1:9" s="3" customFormat="1" ht="17.25" customHeight="1">
      <c r="A74" s="373" t="s">
        <v>22</v>
      </c>
      <c r="B74" s="347" t="s">
        <v>744</v>
      </c>
      <c r="C74" s="352">
        <v>14002</v>
      </c>
      <c r="D74" s="352">
        <v>24666</v>
      </c>
      <c r="E74" s="352">
        <v>31957</v>
      </c>
      <c r="F74" s="352">
        <v>33665</v>
      </c>
      <c r="G74" s="352">
        <v>33272</v>
      </c>
      <c r="H74" s="339">
        <v>4715</v>
      </c>
      <c r="I74" s="121">
        <v>214</v>
      </c>
    </row>
    <row r="75" spans="1:9" s="3" customFormat="1" ht="17.25" customHeight="1">
      <c r="A75" s="373" t="s">
        <v>25</v>
      </c>
      <c r="B75" s="347" t="s">
        <v>745</v>
      </c>
      <c r="C75" s="352">
        <v>25991</v>
      </c>
      <c r="D75" s="352">
        <v>22084</v>
      </c>
      <c r="E75" s="352">
        <v>20572</v>
      </c>
      <c r="F75" s="352">
        <v>23204</v>
      </c>
      <c r="G75" s="352">
        <v>31623</v>
      </c>
      <c r="H75" s="339">
        <v>9182</v>
      </c>
      <c r="I75" s="121">
        <v>12017</v>
      </c>
    </row>
    <row r="76" spans="1:9" s="3" customFormat="1" ht="17.25" customHeight="1">
      <c r="A76" s="373" t="s">
        <v>27</v>
      </c>
      <c r="B76" s="347" t="s">
        <v>746</v>
      </c>
      <c r="C76" s="352">
        <v>0</v>
      </c>
      <c r="D76" s="352">
        <v>0</v>
      </c>
      <c r="E76" s="352">
        <v>0</v>
      </c>
      <c r="F76" s="352">
        <v>0</v>
      </c>
      <c r="G76" s="352">
        <v>0</v>
      </c>
      <c r="H76" s="339">
        <v>0</v>
      </c>
      <c r="I76" s="121">
        <v>0</v>
      </c>
    </row>
    <row r="77" spans="1:9" s="3" customFormat="1" ht="17.25" customHeight="1">
      <c r="A77" s="373" t="s">
        <v>29</v>
      </c>
      <c r="B77" s="347" t="s">
        <v>747</v>
      </c>
      <c r="C77" s="352">
        <v>4509</v>
      </c>
      <c r="D77" s="352">
        <v>5238</v>
      </c>
      <c r="E77" s="352">
        <v>6025</v>
      </c>
      <c r="F77" s="352">
        <v>6411</v>
      </c>
      <c r="G77" s="352">
        <v>7067</v>
      </c>
      <c r="H77" s="339">
        <v>2847</v>
      </c>
      <c r="I77" s="121">
        <v>3135</v>
      </c>
    </row>
    <row r="78" spans="1:9" s="3" customFormat="1" ht="17.25" customHeight="1">
      <c r="A78" s="373" t="s">
        <v>31</v>
      </c>
      <c r="B78" s="347" t="s">
        <v>748</v>
      </c>
      <c r="C78" s="352">
        <v>41</v>
      </c>
      <c r="D78" s="352">
        <v>4</v>
      </c>
      <c r="E78" s="352">
        <v>3</v>
      </c>
      <c r="F78" s="352">
        <v>1</v>
      </c>
      <c r="G78" s="352">
        <v>6</v>
      </c>
      <c r="H78" s="339">
        <v>2</v>
      </c>
      <c r="I78" s="121">
        <v>2</v>
      </c>
    </row>
    <row r="79" spans="1:9" s="3" customFormat="1" ht="17.25" customHeight="1">
      <c r="A79" s="373" t="s">
        <v>36</v>
      </c>
      <c r="B79" s="347" t="s">
        <v>749</v>
      </c>
      <c r="C79" s="352">
        <v>72864</v>
      </c>
      <c r="D79" s="352">
        <v>85142</v>
      </c>
      <c r="E79" s="352">
        <v>96666</v>
      </c>
      <c r="F79" s="352">
        <v>99672</v>
      </c>
      <c r="G79" s="352">
        <v>112174</v>
      </c>
      <c r="H79" s="339">
        <v>39622</v>
      </c>
      <c r="I79" s="121">
        <v>43722</v>
      </c>
    </row>
    <row r="80" spans="1:9" s="3" customFormat="1" ht="17.25" customHeight="1">
      <c r="A80" s="373" t="s">
        <v>38</v>
      </c>
      <c r="B80" s="347" t="s">
        <v>750</v>
      </c>
      <c r="C80" s="352">
        <v>1173</v>
      </c>
      <c r="D80" s="352">
        <v>1492</v>
      </c>
      <c r="E80" s="352">
        <v>1362</v>
      </c>
      <c r="F80" s="352">
        <v>1067</v>
      </c>
      <c r="G80" s="352">
        <v>1550</v>
      </c>
      <c r="H80" s="339">
        <v>501</v>
      </c>
      <c r="I80" s="121">
        <v>720</v>
      </c>
    </row>
    <row r="81" spans="1:9" s="3" customFormat="1" ht="17.25" customHeight="1">
      <c r="A81" s="373" t="s">
        <v>40</v>
      </c>
      <c r="B81" s="347" t="s">
        <v>41</v>
      </c>
      <c r="C81" s="352">
        <v>4</v>
      </c>
      <c r="D81" s="352">
        <v>2</v>
      </c>
      <c r="E81" s="352">
        <v>1</v>
      </c>
      <c r="F81" s="352">
        <v>1</v>
      </c>
      <c r="G81" s="352">
        <v>0</v>
      </c>
      <c r="H81" s="339">
        <v>0</v>
      </c>
      <c r="I81" s="121">
        <v>0</v>
      </c>
    </row>
    <row r="82" spans="1:9" s="3" customFormat="1" ht="17.25" customHeight="1">
      <c r="A82" s="373" t="s">
        <v>42</v>
      </c>
      <c r="B82" s="347" t="s">
        <v>751</v>
      </c>
      <c r="C82" s="352">
        <v>525</v>
      </c>
      <c r="D82" s="352">
        <v>490</v>
      </c>
      <c r="E82" s="352">
        <v>400</v>
      </c>
      <c r="F82" s="352">
        <v>623</v>
      </c>
      <c r="G82" s="352">
        <v>1041</v>
      </c>
      <c r="H82" s="339">
        <v>364</v>
      </c>
      <c r="I82" s="121">
        <v>425</v>
      </c>
    </row>
    <row r="83" spans="1:9" s="3" customFormat="1" ht="17.25" customHeight="1">
      <c r="A83" s="373" t="s">
        <v>44</v>
      </c>
      <c r="B83" s="347" t="s">
        <v>45</v>
      </c>
      <c r="C83" s="352">
        <v>30</v>
      </c>
      <c r="D83" s="352">
        <v>11</v>
      </c>
      <c r="E83" s="352">
        <v>6</v>
      </c>
      <c r="F83" s="352">
        <v>4</v>
      </c>
      <c r="G83" s="352">
        <v>4</v>
      </c>
      <c r="H83" s="339">
        <v>1</v>
      </c>
      <c r="I83" s="121">
        <v>6</v>
      </c>
    </row>
    <row r="84" spans="1:9" s="3" customFormat="1" ht="17.25" customHeight="1">
      <c r="A84" s="373" t="s">
        <v>46</v>
      </c>
      <c r="B84" s="347" t="s">
        <v>752</v>
      </c>
      <c r="C84" s="352">
        <v>108</v>
      </c>
      <c r="D84" s="352">
        <v>158</v>
      </c>
      <c r="E84" s="352">
        <v>347</v>
      </c>
      <c r="F84" s="352">
        <v>265</v>
      </c>
      <c r="G84" s="352">
        <v>344</v>
      </c>
      <c r="H84" s="339">
        <v>124</v>
      </c>
      <c r="I84" s="121">
        <v>133</v>
      </c>
    </row>
    <row r="85" spans="1:9" s="3" customFormat="1" ht="17.25" customHeight="1">
      <c r="A85" s="373" t="s">
        <v>47</v>
      </c>
      <c r="B85" s="347" t="s">
        <v>753</v>
      </c>
      <c r="C85" s="352">
        <v>4</v>
      </c>
      <c r="D85" s="352">
        <v>6</v>
      </c>
      <c r="E85" s="352">
        <v>7</v>
      </c>
      <c r="F85" s="352">
        <v>11</v>
      </c>
      <c r="G85" s="352">
        <v>11</v>
      </c>
      <c r="H85" s="339">
        <v>3</v>
      </c>
      <c r="I85" s="121">
        <v>3</v>
      </c>
    </row>
    <row r="86" spans="1:9" s="3" customFormat="1" ht="17.25" customHeight="1">
      <c r="A86" s="373" t="s">
        <v>49</v>
      </c>
      <c r="B86" s="347" t="s">
        <v>754</v>
      </c>
      <c r="C86" s="352">
        <v>7</v>
      </c>
      <c r="D86" s="352">
        <v>12</v>
      </c>
      <c r="E86" s="352">
        <v>17</v>
      </c>
      <c r="F86" s="352">
        <v>42</v>
      </c>
      <c r="G86" s="352">
        <v>58</v>
      </c>
      <c r="H86" s="339">
        <v>20</v>
      </c>
      <c r="I86" s="121">
        <v>15</v>
      </c>
    </row>
    <row r="87" spans="1:9" s="3" customFormat="1" ht="17.25" customHeight="1">
      <c r="A87" s="373" t="s">
        <v>51</v>
      </c>
      <c r="B87" s="347" t="s">
        <v>755</v>
      </c>
      <c r="C87" s="352">
        <v>41</v>
      </c>
      <c r="D87" s="352">
        <v>48</v>
      </c>
      <c r="E87" s="352">
        <v>42</v>
      </c>
      <c r="F87" s="352">
        <v>84</v>
      </c>
      <c r="G87" s="352">
        <v>121</v>
      </c>
      <c r="H87" s="339">
        <v>46</v>
      </c>
      <c r="I87" s="121">
        <v>37</v>
      </c>
    </row>
    <row r="88" spans="1:9" s="3" customFormat="1" ht="17.25" customHeight="1">
      <c r="A88" s="373" t="s">
        <v>53</v>
      </c>
      <c r="B88" s="347" t="s">
        <v>756</v>
      </c>
      <c r="C88" s="352">
        <v>478</v>
      </c>
      <c r="D88" s="352">
        <v>526</v>
      </c>
      <c r="E88" s="352">
        <v>536</v>
      </c>
      <c r="F88" s="352">
        <v>700</v>
      </c>
      <c r="G88" s="352">
        <v>981</v>
      </c>
      <c r="H88" s="339">
        <v>388</v>
      </c>
      <c r="I88" s="121">
        <v>282</v>
      </c>
    </row>
    <row r="89" spans="1:9" s="3" customFormat="1" ht="17.25" customHeight="1">
      <c r="A89" s="373" t="s">
        <v>57</v>
      </c>
      <c r="B89" s="347" t="s">
        <v>757</v>
      </c>
      <c r="C89" s="352">
        <v>329485</v>
      </c>
      <c r="D89" s="352">
        <v>367996</v>
      </c>
      <c r="E89" s="352">
        <v>337480</v>
      </c>
      <c r="F89" s="352">
        <v>379554</v>
      </c>
      <c r="G89" s="352">
        <v>557631</v>
      </c>
      <c r="H89" s="339">
        <v>175398</v>
      </c>
      <c r="I89" s="121">
        <v>195708</v>
      </c>
    </row>
    <row r="90" spans="1:9" s="3" customFormat="1" ht="17.25" customHeight="1">
      <c r="A90" s="373" t="s">
        <v>59</v>
      </c>
      <c r="B90" s="347" t="s">
        <v>60</v>
      </c>
      <c r="C90" s="352">
        <v>3141</v>
      </c>
      <c r="D90" s="352">
        <v>2964</v>
      </c>
      <c r="E90" s="352">
        <v>4233</v>
      </c>
      <c r="F90" s="352">
        <v>4275</v>
      </c>
      <c r="G90" s="352">
        <v>4285</v>
      </c>
      <c r="H90" s="339">
        <v>0</v>
      </c>
      <c r="I90" s="121">
        <v>0</v>
      </c>
    </row>
    <row r="91" spans="1:9" s="3" customFormat="1" ht="17.25" customHeight="1">
      <c r="A91" s="373" t="s">
        <v>61</v>
      </c>
      <c r="B91" s="347" t="s">
        <v>62</v>
      </c>
      <c r="C91" s="352">
        <v>690</v>
      </c>
      <c r="D91" s="352">
        <v>1422</v>
      </c>
      <c r="E91" s="352">
        <v>1715</v>
      </c>
      <c r="F91" s="352">
        <v>806</v>
      </c>
      <c r="G91" s="352">
        <v>1036</v>
      </c>
      <c r="H91" s="339">
        <v>141</v>
      </c>
      <c r="I91" s="121">
        <v>131</v>
      </c>
    </row>
    <row r="92" spans="1:9" s="3" customFormat="1" ht="17.25" customHeight="1">
      <c r="A92" s="373" t="s">
        <v>63</v>
      </c>
      <c r="B92" s="347" t="s">
        <v>64</v>
      </c>
      <c r="C92" s="352">
        <v>963</v>
      </c>
      <c r="D92" s="352">
        <v>1230</v>
      </c>
      <c r="E92" s="352">
        <v>1249</v>
      </c>
      <c r="F92" s="352">
        <v>809</v>
      </c>
      <c r="G92" s="352">
        <v>1103</v>
      </c>
      <c r="H92" s="339">
        <v>525</v>
      </c>
      <c r="I92" s="121">
        <v>71</v>
      </c>
    </row>
    <row r="93" spans="1:9" s="3" customFormat="1" ht="17.25" customHeight="1">
      <c r="A93" s="373" t="s">
        <v>65</v>
      </c>
      <c r="B93" s="347" t="s">
        <v>758</v>
      </c>
      <c r="C93" s="352">
        <v>852737</v>
      </c>
      <c r="D93" s="352">
        <v>1414264</v>
      </c>
      <c r="E93" s="352">
        <v>581275</v>
      </c>
      <c r="F93" s="352">
        <v>640369</v>
      </c>
      <c r="G93" s="352">
        <v>841754</v>
      </c>
      <c r="H93" s="339">
        <v>329360</v>
      </c>
      <c r="I93" s="121">
        <v>63273</v>
      </c>
    </row>
    <row r="94" spans="1:9" s="3" customFormat="1" ht="17.25" customHeight="1">
      <c r="A94" s="373" t="s">
        <v>67</v>
      </c>
      <c r="B94" s="347" t="s">
        <v>68</v>
      </c>
      <c r="C94" s="352">
        <v>106343</v>
      </c>
      <c r="D94" s="352">
        <v>80032</v>
      </c>
      <c r="E94" s="352">
        <v>142444</v>
      </c>
      <c r="F94" s="352">
        <v>137734</v>
      </c>
      <c r="G94" s="352">
        <v>151623</v>
      </c>
      <c r="H94" s="339">
        <v>24362</v>
      </c>
      <c r="I94" s="121">
        <v>27462</v>
      </c>
    </row>
    <row r="95" spans="1:9" s="3" customFormat="1" ht="17.25" customHeight="1">
      <c r="A95" s="373" t="s">
        <v>69</v>
      </c>
      <c r="B95" s="347" t="s">
        <v>70</v>
      </c>
      <c r="C95" s="352">
        <v>415</v>
      </c>
      <c r="D95" s="352">
        <v>10301</v>
      </c>
      <c r="E95" s="352">
        <v>587</v>
      </c>
      <c r="F95" s="352">
        <v>515</v>
      </c>
      <c r="G95" s="352">
        <v>503</v>
      </c>
      <c r="H95" s="339">
        <v>213</v>
      </c>
      <c r="I95" s="121">
        <v>13</v>
      </c>
    </row>
    <row r="96" spans="1:9" s="3" customFormat="1" ht="17.25" customHeight="1">
      <c r="A96" s="373" t="s">
        <v>71</v>
      </c>
      <c r="B96" s="347" t="s">
        <v>759</v>
      </c>
      <c r="C96" s="352">
        <v>1397</v>
      </c>
      <c r="D96" s="352">
        <v>2119</v>
      </c>
      <c r="E96" s="352">
        <v>2304</v>
      </c>
      <c r="F96" s="352">
        <v>2711</v>
      </c>
      <c r="G96" s="352">
        <v>2366</v>
      </c>
      <c r="H96" s="339">
        <v>1940</v>
      </c>
      <c r="I96" s="121">
        <v>1639</v>
      </c>
    </row>
    <row r="97" spans="1:9" s="3" customFormat="1" ht="17.25" customHeight="1">
      <c r="A97" s="373" t="s">
        <v>75</v>
      </c>
      <c r="B97" s="347" t="s">
        <v>760</v>
      </c>
      <c r="C97" s="352">
        <v>650</v>
      </c>
      <c r="D97" s="352">
        <v>617</v>
      </c>
      <c r="E97" s="352">
        <v>740</v>
      </c>
      <c r="F97" s="352">
        <v>899</v>
      </c>
      <c r="G97" s="352">
        <v>1632</v>
      </c>
      <c r="H97" s="339">
        <v>337</v>
      </c>
      <c r="I97" s="121">
        <v>587</v>
      </c>
    </row>
    <row r="98" spans="1:9" s="3" customFormat="1" ht="17.25" customHeight="1">
      <c r="A98" s="373" t="s">
        <v>77</v>
      </c>
      <c r="B98" s="347" t="s">
        <v>761</v>
      </c>
      <c r="C98" s="352">
        <v>725</v>
      </c>
      <c r="D98" s="352">
        <v>740</v>
      </c>
      <c r="E98" s="352">
        <v>447</v>
      </c>
      <c r="F98" s="352">
        <v>381</v>
      </c>
      <c r="G98" s="352">
        <v>575</v>
      </c>
      <c r="H98" s="339">
        <v>327</v>
      </c>
      <c r="I98" s="121">
        <v>398</v>
      </c>
    </row>
    <row r="99" spans="1:9" s="3" customFormat="1" ht="17.25" customHeight="1">
      <c r="A99" s="373" t="s">
        <v>79</v>
      </c>
      <c r="B99" s="347" t="s">
        <v>762</v>
      </c>
      <c r="C99" s="352">
        <v>5</v>
      </c>
      <c r="D99" s="352">
        <v>17</v>
      </c>
      <c r="E99" s="352">
        <v>322</v>
      </c>
      <c r="F99" s="352">
        <v>329</v>
      </c>
      <c r="G99" s="352">
        <v>337</v>
      </c>
      <c r="H99" s="339">
        <v>32</v>
      </c>
      <c r="I99" s="121">
        <v>259</v>
      </c>
    </row>
    <row r="100" spans="1:9" s="3" customFormat="1" ht="17.25" customHeight="1">
      <c r="A100" s="373" t="s">
        <v>81</v>
      </c>
      <c r="B100" s="347" t="s">
        <v>763</v>
      </c>
      <c r="C100" s="352">
        <v>1211</v>
      </c>
      <c r="D100" s="352">
        <v>1853</v>
      </c>
      <c r="E100" s="352">
        <v>1587</v>
      </c>
      <c r="F100" s="352">
        <v>2600</v>
      </c>
      <c r="G100" s="352">
        <v>3398</v>
      </c>
      <c r="H100" s="339">
        <v>1265</v>
      </c>
      <c r="I100" s="121">
        <v>2056</v>
      </c>
    </row>
    <row r="101" spans="1:9" s="3" customFormat="1" ht="17.25" customHeight="1">
      <c r="A101" s="373" t="s">
        <v>83</v>
      </c>
      <c r="B101" s="347" t="s">
        <v>764</v>
      </c>
      <c r="C101" s="352">
        <v>3980</v>
      </c>
      <c r="D101" s="352">
        <v>2419</v>
      </c>
      <c r="E101" s="352">
        <v>3167</v>
      </c>
      <c r="F101" s="352">
        <v>4926</v>
      </c>
      <c r="G101" s="352">
        <v>7604</v>
      </c>
      <c r="H101" s="339">
        <v>1688</v>
      </c>
      <c r="I101" s="121">
        <v>2968</v>
      </c>
    </row>
    <row r="102" spans="1:9" s="3" customFormat="1" ht="17.25" customHeight="1">
      <c r="A102" s="373" t="s">
        <v>85</v>
      </c>
      <c r="B102" s="347" t="s">
        <v>765</v>
      </c>
      <c r="C102" s="352">
        <v>4032</v>
      </c>
      <c r="D102" s="352">
        <v>2184</v>
      </c>
      <c r="E102" s="352">
        <v>1424</v>
      </c>
      <c r="F102" s="352">
        <v>2223</v>
      </c>
      <c r="G102" s="352">
        <v>2831</v>
      </c>
      <c r="H102" s="339">
        <v>1026</v>
      </c>
      <c r="I102" s="121">
        <v>984</v>
      </c>
    </row>
    <row r="103" spans="1:9" s="3" customFormat="1" ht="17.25" customHeight="1">
      <c r="A103" s="373" t="s">
        <v>96</v>
      </c>
      <c r="B103" s="347" t="s">
        <v>766</v>
      </c>
      <c r="C103" s="352">
        <v>1610</v>
      </c>
      <c r="D103" s="352">
        <v>3171</v>
      </c>
      <c r="E103" s="352">
        <v>2808</v>
      </c>
      <c r="F103" s="352">
        <v>96</v>
      </c>
      <c r="G103" s="352">
        <v>182</v>
      </c>
      <c r="H103" s="339">
        <v>58</v>
      </c>
      <c r="I103" s="121">
        <v>5</v>
      </c>
    </row>
    <row r="104" spans="1:9" s="3" customFormat="1" ht="17.25" customHeight="1">
      <c r="A104" s="373" t="s">
        <v>98</v>
      </c>
      <c r="B104" s="347" t="s">
        <v>767</v>
      </c>
      <c r="C104" s="352">
        <v>258</v>
      </c>
      <c r="D104" s="352">
        <v>439</v>
      </c>
      <c r="E104" s="352">
        <v>280</v>
      </c>
      <c r="F104" s="352">
        <v>489</v>
      </c>
      <c r="G104" s="352">
        <v>661</v>
      </c>
      <c r="H104" s="339">
        <v>146</v>
      </c>
      <c r="I104" s="121">
        <v>138</v>
      </c>
    </row>
    <row r="105" spans="1:9" s="3" customFormat="1" ht="17.25" customHeight="1">
      <c r="A105" s="373" t="s">
        <v>100</v>
      </c>
      <c r="B105" s="347" t="s">
        <v>768</v>
      </c>
      <c r="C105" s="352">
        <v>300</v>
      </c>
      <c r="D105" s="352">
        <v>0</v>
      </c>
      <c r="E105" s="352">
        <v>57</v>
      </c>
      <c r="F105" s="352">
        <v>32</v>
      </c>
      <c r="G105" s="352">
        <v>8</v>
      </c>
      <c r="H105" s="339">
        <v>7</v>
      </c>
      <c r="I105" s="121">
        <v>0</v>
      </c>
    </row>
    <row r="106" spans="1:9" s="3" customFormat="1" ht="17.25" customHeight="1">
      <c r="A106" s="373" t="s">
        <v>103</v>
      </c>
      <c r="B106" s="347" t="s">
        <v>769</v>
      </c>
      <c r="C106" s="352">
        <v>279140</v>
      </c>
      <c r="D106" s="352">
        <v>314670</v>
      </c>
      <c r="E106" s="352">
        <v>452584</v>
      </c>
      <c r="F106" s="352">
        <v>304232</v>
      </c>
      <c r="G106" s="352">
        <v>319103</v>
      </c>
      <c r="H106" s="339">
        <v>187731</v>
      </c>
      <c r="I106" s="121">
        <v>218496</v>
      </c>
    </row>
    <row r="107" spans="1:9" s="3" customFormat="1" ht="17.25" customHeight="1">
      <c r="A107" s="373" t="s">
        <v>105</v>
      </c>
      <c r="B107" s="347" t="s">
        <v>770</v>
      </c>
      <c r="C107" s="352">
        <v>99</v>
      </c>
      <c r="D107" s="352">
        <v>256</v>
      </c>
      <c r="E107" s="352">
        <v>209</v>
      </c>
      <c r="F107" s="352">
        <v>335</v>
      </c>
      <c r="G107" s="352">
        <v>150</v>
      </c>
      <c r="H107" s="339">
        <v>110</v>
      </c>
      <c r="I107" s="121">
        <v>2</v>
      </c>
    </row>
    <row r="108" spans="1:9" s="3" customFormat="1" ht="17.25" customHeight="1">
      <c r="A108" s="373" t="s">
        <v>107</v>
      </c>
      <c r="B108" s="347" t="s">
        <v>108</v>
      </c>
      <c r="C108" s="352">
        <v>13</v>
      </c>
      <c r="D108" s="352">
        <v>5</v>
      </c>
      <c r="E108" s="352">
        <v>4</v>
      </c>
      <c r="F108" s="352">
        <v>5</v>
      </c>
      <c r="G108" s="352">
        <v>2</v>
      </c>
      <c r="H108" s="339">
        <v>0</v>
      </c>
      <c r="I108" s="121">
        <v>1</v>
      </c>
    </row>
    <row r="109" spans="1:9" s="3" customFormat="1" ht="17.25" customHeight="1">
      <c r="A109" s="373" t="s">
        <v>109</v>
      </c>
      <c r="B109" s="347" t="s">
        <v>771</v>
      </c>
      <c r="C109" s="352">
        <v>85</v>
      </c>
      <c r="D109" s="352">
        <v>62</v>
      </c>
      <c r="E109" s="352">
        <v>112</v>
      </c>
      <c r="F109" s="352">
        <v>154</v>
      </c>
      <c r="G109" s="352">
        <v>223</v>
      </c>
      <c r="H109" s="339">
        <v>94</v>
      </c>
      <c r="I109" s="121">
        <v>54</v>
      </c>
    </row>
    <row r="110" spans="1:9" s="3" customFormat="1" ht="17.25" customHeight="1">
      <c r="A110" s="373" t="s">
        <v>111</v>
      </c>
      <c r="B110" s="347" t="s">
        <v>772</v>
      </c>
      <c r="C110" s="352">
        <v>0</v>
      </c>
      <c r="D110" s="352">
        <v>1</v>
      </c>
      <c r="E110" s="352">
        <v>5</v>
      </c>
      <c r="F110" s="352">
        <v>1</v>
      </c>
      <c r="G110" s="352">
        <v>0</v>
      </c>
      <c r="H110" s="339">
        <v>0</v>
      </c>
      <c r="I110" s="121">
        <v>0</v>
      </c>
    </row>
    <row r="111" spans="1:9" s="3" customFormat="1" ht="17.25" customHeight="1">
      <c r="A111" s="373" t="s">
        <v>113</v>
      </c>
      <c r="B111" s="347" t="s">
        <v>773</v>
      </c>
      <c r="C111" s="352">
        <v>2651</v>
      </c>
      <c r="D111" s="352">
        <v>2343</v>
      </c>
      <c r="E111" s="352">
        <v>1798</v>
      </c>
      <c r="F111" s="352">
        <v>1574</v>
      </c>
      <c r="G111" s="352">
        <v>2281</v>
      </c>
      <c r="H111" s="339">
        <v>1000</v>
      </c>
      <c r="I111" s="121">
        <v>1066</v>
      </c>
    </row>
    <row r="112" spans="1:9" s="3" customFormat="1" ht="17.25" customHeight="1">
      <c r="A112" s="373" t="s">
        <v>115</v>
      </c>
      <c r="B112" s="347" t="s">
        <v>774</v>
      </c>
      <c r="C112" s="352">
        <v>33611</v>
      </c>
      <c r="D112" s="352">
        <v>33070</v>
      </c>
      <c r="E112" s="352">
        <v>26072</v>
      </c>
      <c r="F112" s="352">
        <v>34897</v>
      </c>
      <c r="G112" s="352">
        <v>25300</v>
      </c>
      <c r="H112" s="339">
        <v>13752</v>
      </c>
      <c r="I112" s="121">
        <v>16370</v>
      </c>
    </row>
    <row r="113" spans="1:9" s="3" customFormat="1" ht="17.25" customHeight="1">
      <c r="A113" s="373" t="s">
        <v>117</v>
      </c>
      <c r="B113" s="347" t="s">
        <v>775</v>
      </c>
      <c r="C113" s="352">
        <v>1593</v>
      </c>
      <c r="D113" s="352">
        <v>1700</v>
      </c>
      <c r="E113" s="352">
        <v>848</v>
      </c>
      <c r="F113" s="352">
        <v>401</v>
      </c>
      <c r="G113" s="352">
        <v>235</v>
      </c>
      <c r="H113" s="339">
        <v>174</v>
      </c>
      <c r="I113" s="121">
        <v>23</v>
      </c>
    </row>
    <row r="114" spans="1:9" s="3" customFormat="1" ht="17.25" customHeight="1">
      <c r="A114" s="373" t="s">
        <v>120</v>
      </c>
      <c r="B114" s="347" t="s">
        <v>776</v>
      </c>
      <c r="C114" s="352">
        <v>24924</v>
      </c>
      <c r="D114" s="352">
        <v>30760</v>
      </c>
      <c r="E114" s="352">
        <v>30367</v>
      </c>
      <c r="F114" s="352">
        <v>30877</v>
      </c>
      <c r="G114" s="352">
        <v>32038</v>
      </c>
      <c r="H114" s="339">
        <v>9605</v>
      </c>
      <c r="I114" s="121">
        <v>11850</v>
      </c>
    </row>
    <row r="115" spans="1:9" s="3" customFormat="1" ht="17.25" customHeight="1">
      <c r="A115" s="373" t="s">
        <v>122</v>
      </c>
      <c r="B115" s="347" t="s">
        <v>777</v>
      </c>
      <c r="C115" s="352">
        <v>6182</v>
      </c>
      <c r="D115" s="352">
        <v>4609</v>
      </c>
      <c r="E115" s="352">
        <v>3254</v>
      </c>
      <c r="F115" s="352">
        <v>3550</v>
      </c>
      <c r="G115" s="352">
        <v>4258</v>
      </c>
      <c r="H115" s="339">
        <v>1141</v>
      </c>
      <c r="I115" s="121">
        <v>1427</v>
      </c>
    </row>
    <row r="116" spans="1:9" s="3" customFormat="1" ht="17.25" customHeight="1">
      <c r="A116" s="373" t="s">
        <v>124</v>
      </c>
      <c r="B116" s="347" t="s">
        <v>778</v>
      </c>
      <c r="C116" s="352">
        <v>831</v>
      </c>
      <c r="D116" s="352">
        <v>832</v>
      </c>
      <c r="E116" s="352">
        <v>855</v>
      </c>
      <c r="F116" s="352">
        <v>959</v>
      </c>
      <c r="G116" s="352">
        <v>1032</v>
      </c>
      <c r="H116" s="339">
        <v>326</v>
      </c>
      <c r="I116" s="121">
        <v>339</v>
      </c>
    </row>
    <row r="117" spans="1:9" s="3" customFormat="1" ht="17.25" customHeight="1">
      <c r="A117" s="373" t="s">
        <v>126</v>
      </c>
      <c r="B117" s="347" t="s">
        <v>779</v>
      </c>
      <c r="C117" s="352">
        <v>511</v>
      </c>
      <c r="D117" s="352">
        <v>442</v>
      </c>
      <c r="E117" s="352">
        <v>891</v>
      </c>
      <c r="F117" s="352">
        <v>852</v>
      </c>
      <c r="G117" s="352">
        <v>510</v>
      </c>
      <c r="H117" s="339">
        <v>178</v>
      </c>
      <c r="I117" s="121">
        <v>121</v>
      </c>
    </row>
    <row r="118" spans="1:9" s="3" customFormat="1" ht="17.25" customHeight="1">
      <c r="A118" s="373" t="s">
        <v>128</v>
      </c>
      <c r="B118" s="347" t="s">
        <v>780</v>
      </c>
      <c r="C118" s="352">
        <v>213</v>
      </c>
      <c r="D118" s="352">
        <v>319</v>
      </c>
      <c r="E118" s="352">
        <v>189</v>
      </c>
      <c r="F118" s="352">
        <v>506</v>
      </c>
      <c r="G118" s="352">
        <v>683</v>
      </c>
      <c r="H118" s="339">
        <v>259</v>
      </c>
      <c r="I118" s="121">
        <v>63</v>
      </c>
    </row>
    <row r="119" spans="1:9" s="3" customFormat="1" ht="17.25" customHeight="1">
      <c r="A119" s="373" t="s">
        <v>130</v>
      </c>
      <c r="B119" s="347" t="s">
        <v>781</v>
      </c>
      <c r="C119" s="352">
        <v>312126</v>
      </c>
      <c r="D119" s="352">
        <v>264912</v>
      </c>
      <c r="E119" s="352">
        <v>278149</v>
      </c>
      <c r="F119" s="352">
        <v>246625</v>
      </c>
      <c r="G119" s="352">
        <v>258154</v>
      </c>
      <c r="H119" s="339">
        <v>86732</v>
      </c>
      <c r="I119" s="121">
        <v>103199</v>
      </c>
    </row>
    <row r="120" spans="1:9" s="3" customFormat="1" ht="17.25" customHeight="1">
      <c r="A120" s="373" t="s">
        <v>135</v>
      </c>
      <c r="B120" s="347" t="s">
        <v>782</v>
      </c>
      <c r="C120" s="352">
        <v>622</v>
      </c>
      <c r="D120" s="352">
        <v>640</v>
      </c>
      <c r="E120" s="352">
        <v>409</v>
      </c>
      <c r="F120" s="352">
        <v>429</v>
      </c>
      <c r="G120" s="352">
        <v>217</v>
      </c>
      <c r="H120" s="339">
        <v>92</v>
      </c>
      <c r="I120" s="121">
        <v>79</v>
      </c>
    </row>
    <row r="121" spans="1:9" s="3" customFormat="1" ht="17.25" customHeight="1">
      <c r="A121" s="373" t="s">
        <v>136</v>
      </c>
      <c r="B121" s="347" t="s">
        <v>783</v>
      </c>
      <c r="C121" s="352">
        <v>20480</v>
      </c>
      <c r="D121" s="352">
        <v>19912</v>
      </c>
      <c r="E121" s="352">
        <v>20384</v>
      </c>
      <c r="F121" s="352">
        <v>22902</v>
      </c>
      <c r="G121" s="352">
        <v>30794</v>
      </c>
      <c r="H121" s="339">
        <v>9497</v>
      </c>
      <c r="I121" s="121">
        <v>9765</v>
      </c>
    </row>
    <row r="122" spans="1:9" s="3" customFormat="1" ht="17.25" customHeight="1">
      <c r="A122" s="373" t="s">
        <v>640</v>
      </c>
      <c r="B122" s="347" t="s">
        <v>784</v>
      </c>
      <c r="C122" s="352">
        <v>0</v>
      </c>
      <c r="D122" s="352">
        <v>0</v>
      </c>
      <c r="E122" s="352">
        <v>1</v>
      </c>
      <c r="F122" s="352">
        <v>0</v>
      </c>
      <c r="G122" s="352">
        <v>2</v>
      </c>
      <c r="H122" s="339">
        <v>0</v>
      </c>
      <c r="I122" s="121">
        <v>0</v>
      </c>
    </row>
    <row r="123" spans="1:9" s="3" customFormat="1" ht="17.25" customHeight="1">
      <c r="A123" s="373" t="s">
        <v>642</v>
      </c>
      <c r="B123" s="347" t="s">
        <v>785</v>
      </c>
      <c r="C123" s="352">
        <v>2509</v>
      </c>
      <c r="D123" s="352">
        <v>7150</v>
      </c>
      <c r="E123" s="352">
        <v>3408</v>
      </c>
      <c r="F123" s="352">
        <v>4913</v>
      </c>
      <c r="G123" s="352">
        <v>7031</v>
      </c>
      <c r="H123" s="339">
        <v>2244</v>
      </c>
      <c r="I123" s="121">
        <v>3138</v>
      </c>
    </row>
    <row r="124" spans="1:9" s="3" customFormat="1" ht="17.25" customHeight="1">
      <c r="A124" s="373" t="s">
        <v>141</v>
      </c>
      <c r="B124" s="347" t="s">
        <v>786</v>
      </c>
      <c r="C124" s="352">
        <v>0</v>
      </c>
      <c r="D124" s="352">
        <v>0</v>
      </c>
      <c r="E124" s="352">
        <v>0</v>
      </c>
      <c r="F124" s="352">
        <v>0</v>
      </c>
      <c r="G124" s="352">
        <v>0</v>
      </c>
      <c r="H124" s="339">
        <v>0</v>
      </c>
      <c r="I124" s="121">
        <v>0</v>
      </c>
    </row>
    <row r="125" spans="1:9" s="3" customFormat="1" ht="17.25" customHeight="1">
      <c r="A125" s="373" t="s">
        <v>143</v>
      </c>
      <c r="B125" s="347" t="s">
        <v>787</v>
      </c>
      <c r="C125" s="352">
        <v>0</v>
      </c>
      <c r="D125" s="352">
        <v>871</v>
      </c>
      <c r="E125" s="352">
        <v>0</v>
      </c>
      <c r="F125" s="352">
        <v>1</v>
      </c>
      <c r="G125" s="352">
        <v>0</v>
      </c>
      <c r="H125" s="339">
        <v>0</v>
      </c>
      <c r="I125" s="121">
        <v>0</v>
      </c>
    </row>
    <row r="126" spans="1:9" s="3" customFormat="1" ht="17.25" customHeight="1">
      <c r="A126" s="373" t="s">
        <v>145</v>
      </c>
      <c r="B126" s="347" t="s">
        <v>788</v>
      </c>
      <c r="C126" s="352">
        <v>785</v>
      </c>
      <c r="D126" s="352">
        <v>642</v>
      </c>
      <c r="E126" s="352">
        <v>640</v>
      </c>
      <c r="F126" s="352">
        <v>311</v>
      </c>
      <c r="G126" s="352">
        <v>589</v>
      </c>
      <c r="H126" s="339">
        <v>240</v>
      </c>
      <c r="I126" s="121">
        <v>313</v>
      </c>
    </row>
    <row r="127" spans="1:9" s="3" customFormat="1" ht="17.25" customHeight="1">
      <c r="A127" s="373" t="s">
        <v>147</v>
      </c>
      <c r="B127" s="347" t="s">
        <v>789</v>
      </c>
      <c r="C127" s="352">
        <v>2274</v>
      </c>
      <c r="D127" s="352">
        <v>3286</v>
      </c>
      <c r="E127" s="352">
        <v>26539</v>
      </c>
      <c r="F127" s="352">
        <v>406</v>
      </c>
      <c r="G127" s="352">
        <v>1339</v>
      </c>
      <c r="H127" s="339">
        <v>111</v>
      </c>
      <c r="I127" s="121">
        <v>647</v>
      </c>
    </row>
    <row r="128" spans="1:9" s="3" customFormat="1" ht="17.25" customHeight="1">
      <c r="A128" s="373" t="s">
        <v>149</v>
      </c>
      <c r="B128" s="347" t="s">
        <v>790</v>
      </c>
      <c r="C128" s="352">
        <v>40</v>
      </c>
      <c r="D128" s="352">
        <v>6</v>
      </c>
      <c r="E128" s="352">
        <v>0</v>
      </c>
      <c r="F128" s="352">
        <v>0</v>
      </c>
      <c r="G128" s="352">
        <v>0</v>
      </c>
      <c r="H128" s="339">
        <v>0</v>
      </c>
      <c r="I128" s="121">
        <v>2</v>
      </c>
    </row>
    <row r="129" spans="1:9" s="3" customFormat="1" ht="17.25" customHeight="1">
      <c r="A129" s="373" t="s">
        <v>151</v>
      </c>
      <c r="B129" s="347" t="s">
        <v>791</v>
      </c>
      <c r="C129" s="352">
        <v>84</v>
      </c>
      <c r="D129" s="352">
        <v>0</v>
      </c>
      <c r="E129" s="352">
        <v>441</v>
      </c>
      <c r="F129" s="352">
        <v>104</v>
      </c>
      <c r="G129" s="352">
        <v>0</v>
      </c>
      <c r="H129" s="339">
        <v>0</v>
      </c>
      <c r="I129" s="121">
        <v>0</v>
      </c>
    </row>
    <row r="130" spans="1:9" s="3" customFormat="1" ht="17.25" customHeight="1">
      <c r="A130" s="373" t="s">
        <v>154</v>
      </c>
      <c r="B130" s="347" t="s">
        <v>792</v>
      </c>
      <c r="C130" s="352">
        <v>144283</v>
      </c>
      <c r="D130" s="352">
        <v>190951</v>
      </c>
      <c r="E130" s="352">
        <v>228277</v>
      </c>
      <c r="F130" s="352">
        <v>278265</v>
      </c>
      <c r="G130" s="352">
        <v>246157</v>
      </c>
      <c r="H130" s="339">
        <v>126211</v>
      </c>
      <c r="I130" s="121">
        <v>75680</v>
      </c>
    </row>
    <row r="131" spans="1:9" s="3" customFormat="1" ht="17.25" customHeight="1">
      <c r="A131" s="373" t="s">
        <v>156</v>
      </c>
      <c r="B131" s="347" t="s">
        <v>793</v>
      </c>
      <c r="C131" s="352">
        <v>102</v>
      </c>
      <c r="D131" s="352">
        <v>94</v>
      </c>
      <c r="E131" s="352">
        <v>166</v>
      </c>
      <c r="F131" s="352">
        <v>131</v>
      </c>
      <c r="G131" s="352">
        <v>68</v>
      </c>
      <c r="H131" s="339">
        <v>17</v>
      </c>
      <c r="I131" s="121">
        <v>61</v>
      </c>
    </row>
    <row r="132" spans="1:9" s="3" customFormat="1" ht="17.25" customHeight="1">
      <c r="A132" s="373" t="s">
        <v>158</v>
      </c>
      <c r="B132" s="347" t="s">
        <v>794</v>
      </c>
      <c r="C132" s="352">
        <v>236</v>
      </c>
      <c r="D132" s="352">
        <v>334</v>
      </c>
      <c r="E132" s="352">
        <v>513</v>
      </c>
      <c r="F132" s="352">
        <v>789</v>
      </c>
      <c r="G132" s="352">
        <v>839</v>
      </c>
      <c r="H132" s="339">
        <v>277</v>
      </c>
      <c r="I132" s="121">
        <v>357</v>
      </c>
    </row>
    <row r="133" spans="1:9" s="3" customFormat="1" ht="17.25" customHeight="1">
      <c r="A133" s="373" t="s">
        <v>160</v>
      </c>
      <c r="B133" s="347" t="s">
        <v>795</v>
      </c>
      <c r="C133" s="352">
        <v>34</v>
      </c>
      <c r="D133" s="352">
        <v>163</v>
      </c>
      <c r="E133" s="352">
        <v>258</v>
      </c>
      <c r="F133" s="352">
        <v>201</v>
      </c>
      <c r="G133" s="352">
        <v>420</v>
      </c>
      <c r="H133" s="339">
        <v>139</v>
      </c>
      <c r="I133" s="121">
        <v>13</v>
      </c>
    </row>
    <row r="134" spans="1:9" s="3" customFormat="1" ht="17.25" customHeight="1">
      <c r="A134" s="373" t="s">
        <v>162</v>
      </c>
      <c r="B134" s="347" t="s">
        <v>796</v>
      </c>
      <c r="C134" s="352">
        <v>2545</v>
      </c>
      <c r="D134" s="352">
        <v>1803</v>
      </c>
      <c r="E134" s="352">
        <v>1626</v>
      </c>
      <c r="F134" s="352">
        <v>804</v>
      </c>
      <c r="G134" s="352">
        <v>18</v>
      </c>
      <c r="H134" s="339">
        <v>5</v>
      </c>
      <c r="I134" s="121">
        <v>1</v>
      </c>
    </row>
    <row r="135" spans="1:9" s="3" customFormat="1" ht="17.25" customHeight="1">
      <c r="A135" s="373" t="s">
        <v>164</v>
      </c>
      <c r="B135" s="347" t="s">
        <v>797</v>
      </c>
      <c r="C135" s="352">
        <v>978</v>
      </c>
      <c r="D135" s="352">
        <v>1999</v>
      </c>
      <c r="E135" s="352">
        <v>2088</v>
      </c>
      <c r="F135" s="352">
        <v>2860</v>
      </c>
      <c r="G135" s="352">
        <v>2828</v>
      </c>
      <c r="H135" s="339">
        <v>1026</v>
      </c>
      <c r="I135" s="121">
        <v>1335</v>
      </c>
    </row>
    <row r="136" spans="1:9" s="3" customFormat="1" ht="17.25" customHeight="1">
      <c r="A136" s="373" t="s">
        <v>166</v>
      </c>
      <c r="B136" s="347" t="s">
        <v>798</v>
      </c>
      <c r="C136" s="352">
        <v>545</v>
      </c>
      <c r="D136" s="352">
        <v>701</v>
      </c>
      <c r="E136" s="352">
        <v>764</v>
      </c>
      <c r="F136" s="352">
        <v>875</v>
      </c>
      <c r="G136" s="352">
        <v>1691</v>
      </c>
      <c r="H136" s="339">
        <v>601</v>
      </c>
      <c r="I136" s="121">
        <v>141</v>
      </c>
    </row>
    <row r="137" spans="1:9" s="3" customFormat="1" ht="17.25" customHeight="1">
      <c r="A137" s="373" t="s">
        <v>168</v>
      </c>
      <c r="B137" s="347" t="s">
        <v>799</v>
      </c>
      <c r="C137" s="352">
        <v>502</v>
      </c>
      <c r="D137" s="352">
        <v>73</v>
      </c>
      <c r="E137" s="352">
        <v>130</v>
      </c>
      <c r="F137" s="352">
        <v>117</v>
      </c>
      <c r="G137" s="352">
        <v>4879</v>
      </c>
      <c r="H137" s="339">
        <v>6</v>
      </c>
      <c r="I137" s="121">
        <v>78</v>
      </c>
    </row>
    <row r="138" spans="1:9" s="3" customFormat="1" ht="17.25" customHeight="1">
      <c r="A138" s="373" t="s">
        <v>170</v>
      </c>
      <c r="B138" s="347" t="s">
        <v>800</v>
      </c>
      <c r="C138" s="352">
        <v>6183</v>
      </c>
      <c r="D138" s="352">
        <v>4975</v>
      </c>
      <c r="E138" s="352">
        <v>4496</v>
      </c>
      <c r="F138" s="352">
        <v>6100</v>
      </c>
      <c r="G138" s="352">
        <v>8833</v>
      </c>
      <c r="H138" s="339">
        <v>2818</v>
      </c>
      <c r="I138" s="121">
        <v>2739</v>
      </c>
    </row>
    <row r="139" spans="1:9" s="3" customFormat="1" ht="17.25" customHeight="1">
      <c r="A139" s="373" t="s">
        <v>172</v>
      </c>
      <c r="B139" s="347" t="s">
        <v>801</v>
      </c>
      <c r="C139" s="352">
        <v>1112</v>
      </c>
      <c r="D139" s="352">
        <v>1205</v>
      </c>
      <c r="E139" s="352">
        <v>937</v>
      </c>
      <c r="F139" s="352">
        <v>1033</v>
      </c>
      <c r="G139" s="352">
        <v>876</v>
      </c>
      <c r="H139" s="339">
        <v>252</v>
      </c>
      <c r="I139" s="121">
        <v>379</v>
      </c>
    </row>
    <row r="140" spans="1:9" s="3" customFormat="1" ht="17.25" customHeight="1">
      <c r="A140" s="373" t="s">
        <v>173</v>
      </c>
      <c r="B140" s="347" t="s">
        <v>802</v>
      </c>
      <c r="C140" s="352">
        <v>27870</v>
      </c>
      <c r="D140" s="352">
        <v>29282</v>
      </c>
      <c r="E140" s="352">
        <v>25188</v>
      </c>
      <c r="F140" s="352">
        <v>22157</v>
      </c>
      <c r="G140" s="352">
        <v>27549</v>
      </c>
      <c r="H140" s="339">
        <v>9332</v>
      </c>
      <c r="I140" s="121">
        <v>8556</v>
      </c>
    </row>
    <row r="141" spans="1:9" s="3" customFormat="1" ht="17.25" customHeight="1">
      <c r="A141" s="373" t="s">
        <v>175</v>
      </c>
      <c r="B141" s="347" t="s">
        <v>803</v>
      </c>
      <c r="C141" s="352">
        <v>918</v>
      </c>
      <c r="D141" s="352">
        <v>1164</v>
      </c>
      <c r="E141" s="352">
        <v>639</v>
      </c>
      <c r="F141" s="352">
        <v>540</v>
      </c>
      <c r="G141" s="352">
        <v>732</v>
      </c>
      <c r="H141" s="339">
        <v>255</v>
      </c>
      <c r="I141" s="121">
        <v>453</v>
      </c>
    </row>
    <row r="142" spans="1:9" s="3" customFormat="1" ht="17.25" customHeight="1">
      <c r="A142" s="373">
        <v>1519</v>
      </c>
      <c r="B142" s="347" t="s">
        <v>178</v>
      </c>
      <c r="C142" s="352">
        <v>0</v>
      </c>
      <c r="D142" s="352">
        <v>0</v>
      </c>
      <c r="E142" s="352">
        <v>0</v>
      </c>
      <c r="F142" s="352">
        <v>0</v>
      </c>
      <c r="G142" s="352">
        <v>0</v>
      </c>
      <c r="H142" s="339">
        <v>0</v>
      </c>
      <c r="I142" s="121">
        <v>0</v>
      </c>
    </row>
    <row r="143" spans="1:9" s="3" customFormat="1" ht="17.25" customHeight="1">
      <c r="A143" s="373" t="s">
        <v>179</v>
      </c>
      <c r="B143" s="347" t="s">
        <v>804</v>
      </c>
      <c r="C143" s="352">
        <v>19</v>
      </c>
      <c r="D143" s="352">
        <v>6</v>
      </c>
      <c r="E143" s="352">
        <v>20</v>
      </c>
      <c r="F143" s="352">
        <v>46</v>
      </c>
      <c r="G143" s="352">
        <v>938</v>
      </c>
      <c r="H143" s="339">
        <v>107</v>
      </c>
      <c r="I143" s="121">
        <v>968</v>
      </c>
    </row>
    <row r="144" spans="1:9" s="3" customFormat="1" ht="17.25" customHeight="1">
      <c r="A144" s="373" t="s">
        <v>181</v>
      </c>
      <c r="B144" s="347" t="s">
        <v>805</v>
      </c>
      <c r="C144" s="352">
        <v>1765</v>
      </c>
      <c r="D144" s="352">
        <v>2334</v>
      </c>
      <c r="E144" s="352">
        <v>1740</v>
      </c>
      <c r="F144" s="352">
        <v>2775</v>
      </c>
      <c r="G144" s="352">
        <v>3455</v>
      </c>
      <c r="H144" s="339">
        <v>1079</v>
      </c>
      <c r="I144" s="121">
        <v>1404</v>
      </c>
    </row>
    <row r="145" spans="1:9" s="3" customFormat="1" ht="17.25" customHeight="1">
      <c r="A145" s="373" t="s">
        <v>183</v>
      </c>
      <c r="B145" s="347" t="s">
        <v>806</v>
      </c>
      <c r="C145" s="352">
        <v>0</v>
      </c>
      <c r="D145" s="352">
        <v>0</v>
      </c>
      <c r="E145" s="352">
        <v>0</v>
      </c>
      <c r="F145" s="352">
        <v>0</v>
      </c>
      <c r="G145" s="352">
        <v>0</v>
      </c>
      <c r="H145" s="339">
        <v>0</v>
      </c>
      <c r="I145" s="121">
        <v>0</v>
      </c>
    </row>
    <row r="146" spans="1:9" s="3" customFormat="1" ht="17.25" customHeight="1">
      <c r="A146" s="373" t="s">
        <v>188</v>
      </c>
      <c r="B146" s="347" t="s">
        <v>807</v>
      </c>
      <c r="C146" s="352">
        <v>34957</v>
      </c>
      <c r="D146" s="352">
        <v>34293</v>
      </c>
      <c r="E146" s="352">
        <v>37159</v>
      </c>
      <c r="F146" s="352">
        <v>36243</v>
      </c>
      <c r="G146" s="352">
        <v>41472</v>
      </c>
      <c r="H146" s="339">
        <v>12377</v>
      </c>
      <c r="I146" s="121">
        <v>12137</v>
      </c>
    </row>
    <row r="147" spans="1:9" s="3" customFormat="1" ht="17.25" customHeight="1">
      <c r="A147" s="373" t="s">
        <v>190</v>
      </c>
      <c r="B147" s="347" t="s">
        <v>808</v>
      </c>
      <c r="C147" s="352">
        <v>21082</v>
      </c>
      <c r="D147" s="352">
        <v>28118</v>
      </c>
      <c r="E147" s="352">
        <v>35759</v>
      </c>
      <c r="F147" s="352">
        <v>34574</v>
      </c>
      <c r="G147" s="352">
        <v>30984</v>
      </c>
      <c r="H147" s="339">
        <v>11060</v>
      </c>
      <c r="I147" s="121">
        <v>8764</v>
      </c>
    </row>
    <row r="148" spans="1:9" s="3" customFormat="1" ht="17.25" customHeight="1">
      <c r="A148" s="373" t="s">
        <v>192</v>
      </c>
      <c r="B148" s="347" t="s">
        <v>809</v>
      </c>
      <c r="C148" s="352">
        <v>206</v>
      </c>
      <c r="D148" s="352">
        <v>305</v>
      </c>
      <c r="E148" s="352">
        <v>386</v>
      </c>
      <c r="F148" s="352">
        <v>1222</v>
      </c>
      <c r="G148" s="352">
        <v>2979</v>
      </c>
      <c r="H148" s="339">
        <v>1425</v>
      </c>
      <c r="I148" s="121">
        <v>369</v>
      </c>
    </row>
    <row r="149" spans="1:9" s="3" customFormat="1" ht="17.25" customHeight="1">
      <c r="A149" s="373" t="s">
        <v>194</v>
      </c>
      <c r="B149" s="347" t="s">
        <v>810</v>
      </c>
      <c r="C149" s="352">
        <v>413</v>
      </c>
      <c r="D149" s="352">
        <v>758</v>
      </c>
      <c r="E149" s="352">
        <v>299</v>
      </c>
      <c r="F149" s="352">
        <v>240</v>
      </c>
      <c r="G149" s="352">
        <v>172</v>
      </c>
      <c r="H149" s="339">
        <v>75</v>
      </c>
      <c r="I149" s="121">
        <v>44</v>
      </c>
    </row>
    <row r="150" spans="1:9" s="3" customFormat="1" ht="17.25" customHeight="1">
      <c r="A150" s="373" t="s">
        <v>196</v>
      </c>
      <c r="B150" s="347" t="s">
        <v>811</v>
      </c>
      <c r="C150" s="352">
        <v>4348</v>
      </c>
      <c r="D150" s="352">
        <v>2886</v>
      </c>
      <c r="E150" s="352">
        <v>2057</v>
      </c>
      <c r="F150" s="352">
        <v>2439</v>
      </c>
      <c r="G150" s="352">
        <v>1603</v>
      </c>
      <c r="H150" s="339">
        <v>78</v>
      </c>
      <c r="I150" s="121">
        <v>976</v>
      </c>
    </row>
    <row r="151" spans="1:9" s="3" customFormat="1" ht="17.25" customHeight="1">
      <c r="A151" s="373" t="s">
        <v>200</v>
      </c>
      <c r="B151" s="347" t="s">
        <v>812</v>
      </c>
      <c r="C151" s="352">
        <v>3160</v>
      </c>
      <c r="D151" s="352">
        <v>3293</v>
      </c>
      <c r="E151" s="352">
        <v>2973</v>
      </c>
      <c r="F151" s="352">
        <v>3970</v>
      </c>
      <c r="G151" s="352">
        <v>7746</v>
      </c>
      <c r="H151" s="339">
        <v>2713</v>
      </c>
      <c r="I151" s="121">
        <v>1437</v>
      </c>
    </row>
    <row r="152" spans="1:9" s="3" customFormat="1" ht="17.25" customHeight="1">
      <c r="A152" s="373" t="s">
        <v>202</v>
      </c>
      <c r="B152" s="347" t="s">
        <v>813</v>
      </c>
      <c r="C152" s="352">
        <v>19005</v>
      </c>
      <c r="D152" s="352">
        <v>19436</v>
      </c>
      <c r="E152" s="352">
        <v>23541</v>
      </c>
      <c r="F152" s="352">
        <v>23471</v>
      </c>
      <c r="G152" s="352">
        <v>29834</v>
      </c>
      <c r="H152" s="339">
        <v>10526</v>
      </c>
      <c r="I152" s="121">
        <v>9909</v>
      </c>
    </row>
    <row r="153" spans="1:9" s="3" customFormat="1" ht="17.25" customHeight="1">
      <c r="A153" s="373" t="s">
        <v>204</v>
      </c>
      <c r="B153" s="347" t="s">
        <v>814</v>
      </c>
      <c r="C153" s="352">
        <v>490</v>
      </c>
      <c r="D153" s="352">
        <v>240</v>
      </c>
      <c r="E153" s="352">
        <v>298</v>
      </c>
      <c r="F153" s="352">
        <v>178</v>
      </c>
      <c r="G153" s="352">
        <v>333</v>
      </c>
      <c r="H153" s="339">
        <v>118</v>
      </c>
      <c r="I153" s="121">
        <v>71</v>
      </c>
    </row>
    <row r="154" spans="1:9" s="3" customFormat="1" ht="17.25" customHeight="1">
      <c r="A154" s="373" t="s">
        <v>206</v>
      </c>
      <c r="B154" s="347" t="s">
        <v>815</v>
      </c>
      <c r="C154" s="352">
        <v>21165</v>
      </c>
      <c r="D154" s="352">
        <v>21890</v>
      </c>
      <c r="E154" s="352">
        <v>22142</v>
      </c>
      <c r="F154" s="352">
        <v>19386</v>
      </c>
      <c r="G154" s="352">
        <v>15959</v>
      </c>
      <c r="H154" s="339">
        <v>6053</v>
      </c>
      <c r="I154" s="121">
        <v>4583</v>
      </c>
    </row>
    <row r="155" spans="1:9" s="3" customFormat="1" ht="17.25" customHeight="1">
      <c r="A155" s="373" t="s">
        <v>210</v>
      </c>
      <c r="B155" s="347" t="s">
        <v>816</v>
      </c>
      <c r="C155" s="352">
        <v>1108</v>
      </c>
      <c r="D155" s="352">
        <v>337</v>
      </c>
      <c r="E155" s="352">
        <v>91</v>
      </c>
      <c r="F155" s="352">
        <v>161</v>
      </c>
      <c r="G155" s="352">
        <v>99</v>
      </c>
      <c r="H155" s="339">
        <v>34</v>
      </c>
      <c r="I155" s="121">
        <v>25</v>
      </c>
    </row>
    <row r="156" spans="1:9" s="3" customFormat="1" ht="17.25" customHeight="1">
      <c r="A156" s="373" t="s">
        <v>212</v>
      </c>
      <c r="B156" s="347" t="s">
        <v>817</v>
      </c>
      <c r="C156" s="352">
        <v>118</v>
      </c>
      <c r="D156" s="352">
        <v>59</v>
      </c>
      <c r="E156" s="352">
        <v>0</v>
      </c>
      <c r="F156" s="352">
        <v>0</v>
      </c>
      <c r="G156" s="352">
        <v>0</v>
      </c>
      <c r="H156" s="339">
        <v>0</v>
      </c>
      <c r="I156" s="121">
        <v>0</v>
      </c>
    </row>
    <row r="157" spans="1:9" s="3" customFormat="1" ht="17.25" customHeight="1">
      <c r="A157" s="373" t="s">
        <v>214</v>
      </c>
      <c r="B157" s="347" t="s">
        <v>818</v>
      </c>
      <c r="C157" s="352">
        <v>60</v>
      </c>
      <c r="D157" s="352">
        <v>40</v>
      </c>
      <c r="E157" s="352">
        <v>24</v>
      </c>
      <c r="F157" s="352">
        <v>2</v>
      </c>
      <c r="G157" s="352">
        <v>2</v>
      </c>
      <c r="H157" s="339">
        <v>1</v>
      </c>
      <c r="I157" s="121">
        <v>1</v>
      </c>
    </row>
    <row r="158" spans="1:9" s="3" customFormat="1" ht="17.25" customHeight="1">
      <c r="A158" s="373" t="s">
        <v>216</v>
      </c>
      <c r="B158" s="347" t="s">
        <v>819</v>
      </c>
      <c r="C158" s="352">
        <v>2</v>
      </c>
      <c r="D158" s="352">
        <v>43</v>
      </c>
      <c r="E158" s="352">
        <v>14</v>
      </c>
      <c r="F158" s="352">
        <v>19</v>
      </c>
      <c r="G158" s="352">
        <v>17</v>
      </c>
      <c r="H158" s="339">
        <v>4</v>
      </c>
      <c r="I158" s="121">
        <v>3</v>
      </c>
    </row>
    <row r="159" spans="1:9" s="3" customFormat="1" ht="17.25" customHeight="1">
      <c r="A159" s="373" t="s">
        <v>218</v>
      </c>
      <c r="B159" s="347" t="s">
        <v>820</v>
      </c>
      <c r="C159" s="352">
        <v>2508</v>
      </c>
      <c r="D159" s="352">
        <v>2740</v>
      </c>
      <c r="E159" s="352">
        <v>2528</v>
      </c>
      <c r="F159" s="352">
        <v>2617</v>
      </c>
      <c r="G159" s="352">
        <v>3082</v>
      </c>
      <c r="H159" s="339">
        <v>947</v>
      </c>
      <c r="I159" s="121">
        <v>1292</v>
      </c>
    </row>
    <row r="160" spans="1:9" s="3" customFormat="1" ht="17.25" customHeight="1">
      <c r="A160" s="373" t="s">
        <v>220</v>
      </c>
      <c r="B160" s="347" t="s">
        <v>821</v>
      </c>
      <c r="C160" s="352">
        <v>81265</v>
      </c>
      <c r="D160" s="352">
        <v>92225</v>
      </c>
      <c r="E160" s="352">
        <v>90639</v>
      </c>
      <c r="F160" s="352">
        <v>80896</v>
      </c>
      <c r="G160" s="352">
        <v>95600</v>
      </c>
      <c r="H160" s="339">
        <v>28564</v>
      </c>
      <c r="I160" s="121">
        <v>31514</v>
      </c>
    </row>
    <row r="161" spans="1:9" s="3" customFormat="1" ht="17.25" customHeight="1">
      <c r="A161" s="373" t="s">
        <v>224</v>
      </c>
      <c r="B161" s="347" t="s">
        <v>822</v>
      </c>
      <c r="C161" s="352">
        <v>28744</v>
      </c>
      <c r="D161" s="352">
        <v>26301</v>
      </c>
      <c r="E161" s="352">
        <v>25523</v>
      </c>
      <c r="F161" s="352">
        <v>26887</v>
      </c>
      <c r="G161" s="352">
        <v>29982</v>
      </c>
      <c r="H161" s="339">
        <v>10509</v>
      </c>
      <c r="I161" s="121">
        <v>10534</v>
      </c>
    </row>
    <row r="162" spans="1:9" s="3" customFormat="1" ht="17.25" customHeight="1">
      <c r="A162" s="373" t="s">
        <v>226</v>
      </c>
      <c r="B162" s="347" t="s">
        <v>823</v>
      </c>
      <c r="C162" s="352">
        <v>1506</v>
      </c>
      <c r="D162" s="352">
        <v>1362</v>
      </c>
      <c r="E162" s="352">
        <v>1252</v>
      </c>
      <c r="F162" s="352">
        <v>1475</v>
      </c>
      <c r="G162" s="352">
        <v>1758</v>
      </c>
      <c r="H162" s="339">
        <v>571</v>
      </c>
      <c r="I162" s="121">
        <v>562</v>
      </c>
    </row>
    <row r="163" spans="1:9" s="3" customFormat="1" ht="17.25" customHeight="1">
      <c r="A163" s="373" t="s">
        <v>228</v>
      </c>
      <c r="B163" s="347" t="s">
        <v>824</v>
      </c>
      <c r="C163" s="352">
        <v>1</v>
      </c>
      <c r="D163" s="352">
        <v>4</v>
      </c>
      <c r="E163" s="352">
        <v>6</v>
      </c>
      <c r="F163" s="352">
        <v>5</v>
      </c>
      <c r="G163" s="352">
        <v>6</v>
      </c>
      <c r="H163" s="339">
        <v>2</v>
      </c>
      <c r="I163" s="121">
        <v>1</v>
      </c>
    </row>
    <row r="164" spans="1:9" s="3" customFormat="1" ht="17.25" customHeight="1">
      <c r="A164" s="373" t="s">
        <v>230</v>
      </c>
      <c r="B164" s="347" t="s">
        <v>825</v>
      </c>
      <c r="C164" s="352">
        <v>10060</v>
      </c>
      <c r="D164" s="352">
        <v>10921</v>
      </c>
      <c r="E164" s="352">
        <v>10530</v>
      </c>
      <c r="F164" s="352">
        <v>14016</v>
      </c>
      <c r="G164" s="352">
        <v>15339</v>
      </c>
      <c r="H164" s="339">
        <v>5421</v>
      </c>
      <c r="I164" s="121">
        <v>5377</v>
      </c>
    </row>
    <row r="165" spans="1:9" s="3" customFormat="1" ht="17.25" customHeight="1">
      <c r="A165" s="373" t="s">
        <v>232</v>
      </c>
      <c r="B165" s="347" t="s">
        <v>826</v>
      </c>
      <c r="C165" s="352">
        <v>58939</v>
      </c>
      <c r="D165" s="352">
        <v>55558</v>
      </c>
      <c r="E165" s="352">
        <v>53623</v>
      </c>
      <c r="F165" s="352">
        <v>56766</v>
      </c>
      <c r="G165" s="352">
        <v>65612</v>
      </c>
      <c r="H165" s="339">
        <v>22204</v>
      </c>
      <c r="I165" s="121">
        <v>20910</v>
      </c>
    </row>
    <row r="166" spans="1:9" s="3" customFormat="1" ht="17.25" customHeight="1">
      <c r="A166" s="373" t="s">
        <v>482</v>
      </c>
      <c r="B166" s="347" t="s">
        <v>827</v>
      </c>
      <c r="C166" s="352">
        <v>2277</v>
      </c>
      <c r="D166" s="352">
        <v>2109</v>
      </c>
      <c r="E166" s="352">
        <v>2046</v>
      </c>
      <c r="F166" s="352">
        <v>2266</v>
      </c>
      <c r="G166" s="352">
        <v>2480</v>
      </c>
      <c r="H166" s="339">
        <v>905</v>
      </c>
      <c r="I166" s="121">
        <v>946</v>
      </c>
    </row>
    <row r="167" spans="1:9" s="3" customFormat="1" ht="17.25" customHeight="1">
      <c r="A167" s="373" t="s">
        <v>483</v>
      </c>
      <c r="B167" s="347" t="s">
        <v>828</v>
      </c>
      <c r="C167" s="352">
        <v>13875</v>
      </c>
      <c r="D167" s="352">
        <v>13716</v>
      </c>
      <c r="E167" s="352">
        <v>13946</v>
      </c>
      <c r="F167" s="352">
        <v>12375</v>
      </c>
      <c r="G167" s="352">
        <v>17532</v>
      </c>
      <c r="H167" s="339">
        <v>5531</v>
      </c>
      <c r="I167" s="121">
        <v>5678</v>
      </c>
    </row>
    <row r="168" spans="1:9" s="3" customFormat="1" ht="17.25" customHeight="1">
      <c r="A168" s="373" t="s">
        <v>238</v>
      </c>
      <c r="B168" s="347" t="s">
        <v>829</v>
      </c>
      <c r="C168" s="352">
        <v>16</v>
      </c>
      <c r="D168" s="352">
        <v>2</v>
      </c>
      <c r="E168" s="352">
        <v>4</v>
      </c>
      <c r="F168" s="352">
        <v>3</v>
      </c>
      <c r="G168" s="352">
        <v>4</v>
      </c>
      <c r="H168" s="339">
        <v>2</v>
      </c>
      <c r="I168" s="121">
        <v>1</v>
      </c>
    </row>
    <row r="169" spans="1:9" s="3" customFormat="1" ht="17.25" customHeight="1">
      <c r="A169" s="373" t="s">
        <v>240</v>
      </c>
      <c r="B169" s="347" t="s">
        <v>830</v>
      </c>
      <c r="C169" s="352">
        <v>108609</v>
      </c>
      <c r="D169" s="352">
        <v>110206</v>
      </c>
      <c r="E169" s="352">
        <v>118093</v>
      </c>
      <c r="F169" s="352">
        <v>116932</v>
      </c>
      <c r="G169" s="352">
        <v>117725</v>
      </c>
      <c r="H169" s="339">
        <v>40514</v>
      </c>
      <c r="I169" s="121">
        <v>41612</v>
      </c>
    </row>
    <row r="170" spans="1:9" s="3" customFormat="1" ht="17.25" customHeight="1">
      <c r="A170" s="373" t="s">
        <v>242</v>
      </c>
      <c r="B170" s="347" t="s">
        <v>831</v>
      </c>
      <c r="C170" s="352">
        <v>20318</v>
      </c>
      <c r="D170" s="352">
        <v>17993</v>
      </c>
      <c r="E170" s="352">
        <v>17826</v>
      </c>
      <c r="F170" s="352">
        <v>14472</v>
      </c>
      <c r="G170" s="352">
        <v>19558</v>
      </c>
      <c r="H170" s="339">
        <v>6713</v>
      </c>
      <c r="I170" s="121">
        <v>5774</v>
      </c>
    </row>
    <row r="171" spans="1:9" s="3" customFormat="1" ht="17.25" customHeight="1">
      <c r="A171" s="373" t="s">
        <v>244</v>
      </c>
      <c r="B171" s="347" t="s">
        <v>832</v>
      </c>
      <c r="C171" s="352">
        <v>40</v>
      </c>
      <c r="D171" s="352">
        <v>48</v>
      </c>
      <c r="E171" s="352">
        <v>23</v>
      </c>
      <c r="F171" s="352">
        <v>22</v>
      </c>
      <c r="G171" s="352">
        <v>50</v>
      </c>
      <c r="H171" s="339">
        <v>15</v>
      </c>
      <c r="I171" s="121">
        <v>16</v>
      </c>
    </row>
    <row r="172" spans="1:9" s="3" customFormat="1" ht="17.25" customHeight="1">
      <c r="A172" s="373" t="s">
        <v>246</v>
      </c>
      <c r="B172" s="347" t="s">
        <v>833</v>
      </c>
      <c r="C172" s="352">
        <v>4933</v>
      </c>
      <c r="D172" s="352">
        <v>4876</v>
      </c>
      <c r="E172" s="352">
        <v>3921</v>
      </c>
      <c r="F172" s="352">
        <v>3809</v>
      </c>
      <c r="G172" s="352">
        <v>5321</v>
      </c>
      <c r="H172" s="339">
        <v>2102</v>
      </c>
      <c r="I172" s="121">
        <v>1841</v>
      </c>
    </row>
    <row r="173" spans="1:9" s="3" customFormat="1" ht="17.25" customHeight="1">
      <c r="A173" s="373" t="s">
        <v>248</v>
      </c>
      <c r="B173" s="347" t="s">
        <v>834</v>
      </c>
      <c r="C173" s="352">
        <v>50671</v>
      </c>
      <c r="D173" s="352">
        <v>54601</v>
      </c>
      <c r="E173" s="352">
        <v>55947</v>
      </c>
      <c r="F173" s="352">
        <v>57295</v>
      </c>
      <c r="G173" s="352">
        <v>72612</v>
      </c>
      <c r="H173" s="339">
        <v>22756</v>
      </c>
      <c r="I173" s="121">
        <v>29606</v>
      </c>
    </row>
    <row r="174" spans="1:9" s="3" customFormat="1" ht="17.25" customHeight="1">
      <c r="A174" s="373" t="s">
        <v>250</v>
      </c>
      <c r="B174" s="347" t="s">
        <v>835</v>
      </c>
      <c r="C174" s="352">
        <v>67193</v>
      </c>
      <c r="D174" s="352">
        <v>64988</v>
      </c>
      <c r="E174" s="352">
        <v>61352</v>
      </c>
      <c r="F174" s="352">
        <v>53495</v>
      </c>
      <c r="G174" s="352">
        <v>45656</v>
      </c>
      <c r="H174" s="339">
        <v>15357</v>
      </c>
      <c r="I174" s="121">
        <v>12158</v>
      </c>
    </row>
    <row r="175" spans="1:9" s="3" customFormat="1" ht="17.25" customHeight="1">
      <c r="A175" s="373" t="s">
        <v>254</v>
      </c>
      <c r="B175" s="347" t="s">
        <v>836</v>
      </c>
      <c r="C175" s="352">
        <v>27419</v>
      </c>
      <c r="D175" s="352">
        <v>26237</v>
      </c>
      <c r="E175" s="352">
        <v>24423</v>
      </c>
      <c r="F175" s="352">
        <v>27439</v>
      </c>
      <c r="G175" s="352">
        <v>35178</v>
      </c>
      <c r="H175" s="339">
        <v>11478</v>
      </c>
      <c r="I175" s="121">
        <v>8680</v>
      </c>
    </row>
    <row r="176" spans="1:9" s="3" customFormat="1" ht="17.25" customHeight="1">
      <c r="A176" s="373" t="s">
        <v>256</v>
      </c>
      <c r="B176" s="347" t="s">
        <v>837</v>
      </c>
      <c r="C176" s="352">
        <v>5045</v>
      </c>
      <c r="D176" s="352">
        <v>6459</v>
      </c>
      <c r="E176" s="352">
        <v>7685</v>
      </c>
      <c r="F176" s="352">
        <v>8748</v>
      </c>
      <c r="G176" s="352">
        <v>12885</v>
      </c>
      <c r="H176" s="339">
        <v>3154</v>
      </c>
      <c r="I176" s="121">
        <v>5169</v>
      </c>
    </row>
    <row r="177" spans="1:9" s="3" customFormat="1" ht="17.25" customHeight="1">
      <c r="A177" s="373" t="s">
        <v>258</v>
      </c>
      <c r="B177" s="347" t="s">
        <v>838</v>
      </c>
      <c r="C177" s="352">
        <v>32914</v>
      </c>
      <c r="D177" s="352">
        <v>34097</v>
      </c>
      <c r="E177" s="352">
        <v>35704</v>
      </c>
      <c r="F177" s="352">
        <v>37965</v>
      </c>
      <c r="G177" s="352">
        <v>46861</v>
      </c>
      <c r="H177" s="339">
        <v>16030</v>
      </c>
      <c r="I177" s="121">
        <v>15899</v>
      </c>
    </row>
    <row r="178" spans="1:9" s="3" customFormat="1" ht="17.25" customHeight="1">
      <c r="A178" s="373" t="s">
        <v>260</v>
      </c>
      <c r="B178" s="347" t="s">
        <v>839</v>
      </c>
      <c r="C178" s="352">
        <v>4582</v>
      </c>
      <c r="D178" s="352">
        <v>4837</v>
      </c>
      <c r="E178" s="352">
        <v>3155</v>
      </c>
      <c r="F178" s="352">
        <v>3451</v>
      </c>
      <c r="G178" s="352">
        <v>3231</v>
      </c>
      <c r="H178" s="339">
        <v>1242</v>
      </c>
      <c r="I178" s="121">
        <v>1091</v>
      </c>
    </row>
    <row r="179" spans="1:9" s="3" customFormat="1" ht="17.25" customHeight="1">
      <c r="A179" s="373" t="s">
        <v>262</v>
      </c>
      <c r="B179" s="347" t="s">
        <v>840</v>
      </c>
      <c r="C179" s="352">
        <v>4674</v>
      </c>
      <c r="D179" s="352">
        <v>5833</v>
      </c>
      <c r="E179" s="352">
        <v>8204</v>
      </c>
      <c r="F179" s="352">
        <v>14940</v>
      </c>
      <c r="G179" s="352">
        <v>19315</v>
      </c>
      <c r="H179" s="339">
        <v>6088</v>
      </c>
      <c r="I179" s="121">
        <v>7196</v>
      </c>
    </row>
    <row r="180" spans="1:9" s="3" customFormat="1" ht="17.25" customHeight="1">
      <c r="A180" s="373" t="s">
        <v>264</v>
      </c>
      <c r="B180" s="347" t="s">
        <v>841</v>
      </c>
      <c r="C180" s="352">
        <v>700692</v>
      </c>
      <c r="D180" s="352">
        <v>805034</v>
      </c>
      <c r="E180" s="352">
        <v>1020076</v>
      </c>
      <c r="F180" s="352">
        <v>1111633</v>
      </c>
      <c r="G180" s="352">
        <v>1245877</v>
      </c>
      <c r="H180" s="339">
        <v>392165</v>
      </c>
      <c r="I180" s="121">
        <v>421475</v>
      </c>
    </row>
    <row r="181" spans="1:9" s="3" customFormat="1" ht="17.25" customHeight="1">
      <c r="A181" s="373" t="s">
        <v>268</v>
      </c>
      <c r="B181" s="347" t="s">
        <v>842</v>
      </c>
      <c r="C181" s="352">
        <v>150</v>
      </c>
      <c r="D181" s="352">
        <v>393</v>
      </c>
      <c r="E181" s="352">
        <v>264</v>
      </c>
      <c r="F181" s="352">
        <v>167</v>
      </c>
      <c r="G181" s="352">
        <v>106</v>
      </c>
      <c r="H181" s="339">
        <v>38</v>
      </c>
      <c r="I181" s="121">
        <v>72</v>
      </c>
    </row>
    <row r="182" spans="1:9" s="3" customFormat="1" ht="17.25" customHeight="1">
      <c r="A182" s="373" t="s">
        <v>270</v>
      </c>
      <c r="B182" s="347" t="s">
        <v>843</v>
      </c>
      <c r="C182" s="352">
        <v>18646</v>
      </c>
      <c r="D182" s="352">
        <v>23800</v>
      </c>
      <c r="E182" s="352">
        <v>20942</v>
      </c>
      <c r="F182" s="352">
        <v>19376</v>
      </c>
      <c r="G182" s="352">
        <v>22941</v>
      </c>
      <c r="H182" s="339">
        <v>7149</v>
      </c>
      <c r="I182" s="121">
        <v>6349</v>
      </c>
    </row>
    <row r="183" spans="1:9" s="3" customFormat="1" ht="17.25" customHeight="1">
      <c r="A183" s="373" t="s">
        <v>272</v>
      </c>
      <c r="B183" s="347" t="s">
        <v>844</v>
      </c>
      <c r="C183" s="352">
        <v>17406</v>
      </c>
      <c r="D183" s="352">
        <v>34569</v>
      </c>
      <c r="E183" s="352">
        <v>33942</v>
      </c>
      <c r="F183" s="352">
        <v>34890</v>
      </c>
      <c r="G183" s="352">
        <v>18453</v>
      </c>
      <c r="H183" s="339">
        <v>6277</v>
      </c>
      <c r="I183" s="121">
        <v>5179</v>
      </c>
    </row>
    <row r="184" spans="1:9" s="3" customFormat="1" ht="17.25" customHeight="1">
      <c r="A184" s="373" t="s">
        <v>274</v>
      </c>
      <c r="B184" s="347" t="s">
        <v>845</v>
      </c>
      <c r="C184" s="352">
        <v>24759</v>
      </c>
      <c r="D184" s="352">
        <v>30399</v>
      </c>
      <c r="E184" s="352">
        <v>33934</v>
      </c>
      <c r="F184" s="352">
        <v>56025</v>
      </c>
      <c r="G184" s="352">
        <v>90666</v>
      </c>
      <c r="H184" s="339">
        <v>32138</v>
      </c>
      <c r="I184" s="121">
        <v>38212</v>
      </c>
    </row>
    <row r="185" spans="1:9" s="3" customFormat="1" ht="17.25" customHeight="1">
      <c r="A185" s="373" t="s">
        <v>276</v>
      </c>
      <c r="B185" s="347" t="s">
        <v>846</v>
      </c>
      <c r="C185" s="352">
        <v>1086</v>
      </c>
      <c r="D185" s="352">
        <v>710</v>
      </c>
      <c r="E185" s="352">
        <v>1117</v>
      </c>
      <c r="F185" s="352">
        <v>833</v>
      </c>
      <c r="G185" s="352">
        <v>798</v>
      </c>
      <c r="H185" s="339">
        <v>451</v>
      </c>
      <c r="I185" s="121">
        <v>301</v>
      </c>
    </row>
    <row r="186" spans="1:9" s="3" customFormat="1" ht="17.25" customHeight="1">
      <c r="A186" s="373" t="s">
        <v>278</v>
      </c>
      <c r="B186" s="347" t="s">
        <v>847</v>
      </c>
      <c r="C186" s="352">
        <v>2465</v>
      </c>
      <c r="D186" s="352">
        <v>2664</v>
      </c>
      <c r="E186" s="352">
        <v>1746</v>
      </c>
      <c r="F186" s="352">
        <v>1580</v>
      </c>
      <c r="G186" s="352">
        <v>1842</v>
      </c>
      <c r="H186" s="339">
        <v>564</v>
      </c>
      <c r="I186" s="121">
        <v>1094</v>
      </c>
    </row>
    <row r="187" spans="1:9" s="3" customFormat="1" ht="17.25" customHeight="1">
      <c r="A187" s="373" t="s">
        <v>280</v>
      </c>
      <c r="B187" s="347" t="s">
        <v>848</v>
      </c>
      <c r="C187" s="352">
        <v>81662</v>
      </c>
      <c r="D187" s="352">
        <v>118360</v>
      </c>
      <c r="E187" s="352">
        <v>118218</v>
      </c>
      <c r="F187" s="352">
        <v>147712</v>
      </c>
      <c r="G187" s="352">
        <v>186619</v>
      </c>
      <c r="H187" s="339">
        <v>53791</v>
      </c>
      <c r="I187" s="121">
        <v>88351</v>
      </c>
    </row>
    <row r="188" spans="1:9" s="3" customFormat="1" ht="17.25" customHeight="1">
      <c r="A188" s="373" t="s">
        <v>282</v>
      </c>
      <c r="B188" s="347" t="s">
        <v>849</v>
      </c>
      <c r="C188" s="352">
        <v>9369</v>
      </c>
      <c r="D188" s="352">
        <v>11902</v>
      </c>
      <c r="E188" s="352">
        <v>13352</v>
      </c>
      <c r="F188" s="352">
        <v>9222</v>
      </c>
      <c r="G188" s="352">
        <v>13511</v>
      </c>
      <c r="H188" s="339">
        <v>3513</v>
      </c>
      <c r="I188" s="121">
        <v>7585</v>
      </c>
    </row>
    <row r="189" spans="1:9" s="3" customFormat="1" ht="17.25" customHeight="1">
      <c r="A189" s="373" t="s">
        <v>284</v>
      </c>
      <c r="B189" s="347" t="s">
        <v>850</v>
      </c>
      <c r="C189" s="352">
        <v>1021</v>
      </c>
      <c r="D189" s="352">
        <v>1108</v>
      </c>
      <c r="E189" s="352">
        <v>1797</v>
      </c>
      <c r="F189" s="352">
        <v>3534</v>
      </c>
      <c r="G189" s="352">
        <v>3917</v>
      </c>
      <c r="H189" s="339">
        <v>1366</v>
      </c>
      <c r="I189" s="121">
        <v>1424</v>
      </c>
    </row>
    <row r="190" spans="1:9" s="3" customFormat="1" ht="17.25" customHeight="1">
      <c r="A190" s="373" t="s">
        <v>288</v>
      </c>
      <c r="B190" s="347" t="s">
        <v>851</v>
      </c>
      <c r="C190" s="352">
        <v>6430</v>
      </c>
      <c r="D190" s="352">
        <v>8475</v>
      </c>
      <c r="E190" s="352">
        <v>6389</v>
      </c>
      <c r="F190" s="352">
        <v>7391</v>
      </c>
      <c r="G190" s="352">
        <v>10682</v>
      </c>
      <c r="H190" s="339">
        <v>3165</v>
      </c>
      <c r="I190" s="121">
        <v>2384</v>
      </c>
    </row>
    <row r="191" spans="1:9" s="3" customFormat="1" ht="17.25" customHeight="1">
      <c r="A191" s="373" t="s">
        <v>290</v>
      </c>
      <c r="B191" s="347" t="s">
        <v>852</v>
      </c>
      <c r="C191" s="352">
        <v>12</v>
      </c>
      <c r="D191" s="352">
        <v>164</v>
      </c>
      <c r="E191" s="352">
        <v>5</v>
      </c>
      <c r="F191" s="352">
        <v>131</v>
      </c>
      <c r="G191" s="352">
        <v>179</v>
      </c>
      <c r="H191" s="339">
        <v>58</v>
      </c>
      <c r="I191" s="121">
        <v>40</v>
      </c>
    </row>
    <row r="192" spans="1:9" s="3" customFormat="1" ht="17.25" customHeight="1">
      <c r="A192" s="373" t="s">
        <v>292</v>
      </c>
      <c r="B192" s="347" t="s">
        <v>853</v>
      </c>
      <c r="C192" s="352">
        <v>182294</v>
      </c>
      <c r="D192" s="352">
        <v>246024</v>
      </c>
      <c r="E192" s="352">
        <v>251468</v>
      </c>
      <c r="F192" s="352">
        <v>253388</v>
      </c>
      <c r="G192" s="352">
        <v>313963</v>
      </c>
      <c r="H192" s="339">
        <v>101187</v>
      </c>
      <c r="I192" s="121">
        <v>139062</v>
      </c>
    </row>
    <row r="193" spans="1:9" s="3" customFormat="1" ht="17.25" customHeight="1">
      <c r="A193" s="373" t="s">
        <v>294</v>
      </c>
      <c r="B193" s="347" t="s">
        <v>854</v>
      </c>
      <c r="C193" s="352">
        <v>2242</v>
      </c>
      <c r="D193" s="352">
        <v>7160</v>
      </c>
      <c r="E193" s="352">
        <v>23767</v>
      </c>
      <c r="F193" s="352">
        <v>9515</v>
      </c>
      <c r="G193" s="352">
        <v>9317</v>
      </c>
      <c r="H193" s="339">
        <v>2404</v>
      </c>
      <c r="I193" s="121">
        <v>2823</v>
      </c>
    </row>
    <row r="194" spans="1:9" s="3" customFormat="1" ht="17.25" customHeight="1">
      <c r="A194" s="373">
        <v>2305</v>
      </c>
      <c r="B194" s="347" t="s">
        <v>301</v>
      </c>
      <c r="C194" s="352">
        <v>0</v>
      </c>
      <c r="D194" s="352">
        <v>0</v>
      </c>
      <c r="E194" s="352">
        <v>0</v>
      </c>
      <c r="F194" s="352">
        <v>0</v>
      </c>
      <c r="G194" s="352">
        <v>0</v>
      </c>
      <c r="H194" s="339">
        <v>0</v>
      </c>
      <c r="I194" s="121">
        <v>0</v>
      </c>
    </row>
    <row r="195" spans="1:9" s="3" customFormat="1" ht="17.25" customHeight="1">
      <c r="A195" s="373" t="s">
        <v>302</v>
      </c>
      <c r="B195" s="347" t="s">
        <v>856</v>
      </c>
      <c r="C195" s="352">
        <v>1481</v>
      </c>
      <c r="D195" s="352">
        <v>1174</v>
      </c>
      <c r="E195" s="352">
        <v>3968</v>
      </c>
      <c r="F195" s="352">
        <v>5004</v>
      </c>
      <c r="G195" s="352">
        <v>6454</v>
      </c>
      <c r="H195" s="339">
        <v>1740</v>
      </c>
      <c r="I195" s="121">
        <v>2383</v>
      </c>
    </row>
    <row r="196" spans="1:9" s="3" customFormat="1" ht="17.25" customHeight="1">
      <c r="A196" s="373" t="s">
        <v>304</v>
      </c>
      <c r="B196" s="347" t="s">
        <v>638</v>
      </c>
      <c r="C196" s="352">
        <v>0</v>
      </c>
      <c r="D196" s="352">
        <v>0</v>
      </c>
      <c r="E196" s="352">
        <v>0</v>
      </c>
      <c r="F196" s="352">
        <v>0</v>
      </c>
      <c r="G196" s="352">
        <v>0</v>
      </c>
      <c r="H196" s="339">
        <v>0</v>
      </c>
      <c r="I196" s="121">
        <v>0</v>
      </c>
    </row>
    <row r="197" spans="1:9" s="3" customFormat="1" ht="17.25" customHeight="1">
      <c r="A197" s="373" t="s">
        <v>306</v>
      </c>
      <c r="B197" s="347" t="s">
        <v>858</v>
      </c>
      <c r="C197" s="352">
        <v>3061</v>
      </c>
      <c r="D197" s="352">
        <v>1978</v>
      </c>
      <c r="E197" s="352">
        <v>1285</v>
      </c>
      <c r="F197" s="352">
        <v>1071</v>
      </c>
      <c r="G197" s="352">
        <v>3264</v>
      </c>
      <c r="H197" s="339">
        <v>2068</v>
      </c>
      <c r="I197" s="121">
        <v>2071</v>
      </c>
    </row>
    <row r="198" spans="1:9" s="3" customFormat="1" ht="17.25" customHeight="1">
      <c r="A198" s="373" t="s">
        <v>308</v>
      </c>
      <c r="B198" s="347" t="s">
        <v>859</v>
      </c>
      <c r="C198" s="352">
        <v>113526</v>
      </c>
      <c r="D198" s="352">
        <v>150823</v>
      </c>
      <c r="E198" s="352">
        <v>171852</v>
      </c>
      <c r="F198" s="352">
        <v>203918</v>
      </c>
      <c r="G198" s="352">
        <v>208182</v>
      </c>
      <c r="H198" s="339">
        <v>72659</v>
      </c>
      <c r="I198" s="121">
        <v>68393</v>
      </c>
    </row>
    <row r="199" spans="1:9" s="3" customFormat="1" ht="17.25" customHeight="1">
      <c r="A199" s="373" t="s">
        <v>312</v>
      </c>
      <c r="B199" s="347" t="s">
        <v>860</v>
      </c>
      <c r="C199" s="352">
        <v>40293</v>
      </c>
      <c r="D199" s="352">
        <v>31466</v>
      </c>
      <c r="E199" s="352">
        <v>26007</v>
      </c>
      <c r="F199" s="352">
        <v>30843</v>
      </c>
      <c r="G199" s="352">
        <v>28474</v>
      </c>
      <c r="H199" s="339">
        <v>12796</v>
      </c>
      <c r="I199" s="121">
        <v>11202</v>
      </c>
    </row>
    <row r="200" spans="1:9" s="3" customFormat="1" ht="17.25" customHeight="1">
      <c r="A200" s="373" t="s">
        <v>314</v>
      </c>
      <c r="B200" s="347" t="s">
        <v>861</v>
      </c>
      <c r="C200" s="352">
        <v>61</v>
      </c>
      <c r="D200" s="352">
        <v>94</v>
      </c>
      <c r="E200" s="352">
        <v>82</v>
      </c>
      <c r="F200" s="352">
        <v>96</v>
      </c>
      <c r="G200" s="352">
        <v>83</v>
      </c>
      <c r="H200" s="339">
        <v>30</v>
      </c>
      <c r="I200" s="121">
        <v>34</v>
      </c>
    </row>
    <row r="201" spans="1:9" s="3" customFormat="1" ht="17.25" customHeight="1">
      <c r="A201" s="373" t="s">
        <v>316</v>
      </c>
      <c r="B201" s="347" t="s">
        <v>862</v>
      </c>
      <c r="C201" s="352">
        <v>2748</v>
      </c>
      <c r="D201" s="352">
        <v>3235</v>
      </c>
      <c r="E201" s="352">
        <v>9978</v>
      </c>
      <c r="F201" s="352">
        <v>9487</v>
      </c>
      <c r="G201" s="352">
        <v>4997</v>
      </c>
      <c r="H201" s="339">
        <v>591</v>
      </c>
      <c r="I201" s="121">
        <v>2947</v>
      </c>
    </row>
    <row r="202" spans="1:9" s="3" customFormat="1" ht="17.25" customHeight="1">
      <c r="A202" s="373" t="s">
        <v>651</v>
      </c>
      <c r="B202" s="347" t="s">
        <v>639</v>
      </c>
      <c r="C202" s="352">
        <v>0</v>
      </c>
      <c r="D202" s="352">
        <v>0</v>
      </c>
      <c r="E202" s="352">
        <v>0</v>
      </c>
      <c r="F202" s="352">
        <v>0</v>
      </c>
      <c r="G202" s="352">
        <v>0</v>
      </c>
      <c r="H202" s="339">
        <v>0</v>
      </c>
      <c r="I202" s="121">
        <v>0</v>
      </c>
    </row>
    <row r="203" spans="1:9" s="3" customFormat="1" ht="17.25" customHeight="1">
      <c r="A203" s="373" t="s">
        <v>320</v>
      </c>
      <c r="B203" s="347" t="s">
        <v>863</v>
      </c>
      <c r="C203" s="352">
        <v>7275</v>
      </c>
      <c r="D203" s="352">
        <v>6750</v>
      </c>
      <c r="E203" s="352">
        <v>7802</v>
      </c>
      <c r="F203" s="352">
        <v>9547</v>
      </c>
      <c r="G203" s="352">
        <v>8704</v>
      </c>
      <c r="H203" s="339">
        <v>2737</v>
      </c>
      <c r="I203" s="121">
        <v>3109</v>
      </c>
    </row>
    <row r="204" spans="1:9" s="3" customFormat="1" ht="17.25" customHeight="1">
      <c r="A204" s="373" t="s">
        <v>644</v>
      </c>
      <c r="B204" s="347" t="s">
        <v>864</v>
      </c>
      <c r="C204" s="352">
        <v>1654</v>
      </c>
      <c r="D204" s="352">
        <v>2093</v>
      </c>
      <c r="E204" s="352">
        <v>1991</v>
      </c>
      <c r="F204" s="352">
        <v>4286</v>
      </c>
      <c r="G204" s="352">
        <v>6145</v>
      </c>
      <c r="H204" s="339">
        <v>2577</v>
      </c>
      <c r="I204" s="121">
        <v>4338</v>
      </c>
    </row>
    <row r="205" spans="1:9" s="3" customFormat="1" ht="17.25" customHeight="1">
      <c r="A205" s="373" t="s">
        <v>645</v>
      </c>
      <c r="B205" s="347" t="s">
        <v>865</v>
      </c>
      <c r="C205" s="352">
        <v>5007</v>
      </c>
      <c r="D205" s="352">
        <v>6431</v>
      </c>
      <c r="E205" s="352">
        <v>6926</v>
      </c>
      <c r="F205" s="352">
        <v>8951</v>
      </c>
      <c r="G205" s="352">
        <v>8940</v>
      </c>
      <c r="H205" s="339">
        <v>2188</v>
      </c>
      <c r="I205" s="121">
        <v>3670</v>
      </c>
    </row>
    <row r="206" spans="1:9" s="3" customFormat="1" ht="17.25" customHeight="1">
      <c r="A206" s="373" t="s">
        <v>654</v>
      </c>
      <c r="B206" s="347" t="s">
        <v>905</v>
      </c>
      <c r="C206" s="352">
        <v>0</v>
      </c>
      <c r="D206" s="352">
        <v>0</v>
      </c>
      <c r="E206" s="352">
        <v>5</v>
      </c>
      <c r="F206" s="352">
        <v>0</v>
      </c>
      <c r="G206" s="352">
        <v>0</v>
      </c>
      <c r="H206" s="339">
        <v>0</v>
      </c>
      <c r="I206" s="121">
        <v>0</v>
      </c>
    </row>
    <row r="207" spans="1:9" s="3" customFormat="1" ht="17.25" customHeight="1">
      <c r="A207" s="373" t="s">
        <v>323</v>
      </c>
      <c r="B207" s="347" t="s">
        <v>866</v>
      </c>
      <c r="C207" s="352">
        <v>268642</v>
      </c>
      <c r="D207" s="352">
        <v>210852</v>
      </c>
      <c r="E207" s="352">
        <v>156475</v>
      </c>
      <c r="F207" s="352">
        <v>84865</v>
      </c>
      <c r="G207" s="352">
        <v>115753</v>
      </c>
      <c r="H207" s="339">
        <v>27874</v>
      </c>
      <c r="I207" s="121">
        <v>44368</v>
      </c>
    </row>
    <row r="208" spans="1:9" s="3" customFormat="1" ht="17.25" customHeight="1">
      <c r="A208" s="373" t="s">
        <v>325</v>
      </c>
      <c r="B208" s="347" t="s">
        <v>646</v>
      </c>
      <c r="C208" s="352">
        <v>0</v>
      </c>
      <c r="D208" s="352">
        <v>0</v>
      </c>
      <c r="E208" s="352">
        <v>0</v>
      </c>
      <c r="F208" s="352">
        <v>0</v>
      </c>
      <c r="G208" s="352">
        <v>0</v>
      </c>
      <c r="H208" s="339">
        <v>0</v>
      </c>
      <c r="I208" s="121">
        <v>0</v>
      </c>
    </row>
    <row r="209" spans="1:9" s="3" customFormat="1" ht="17.25" customHeight="1">
      <c r="A209" s="373" t="s">
        <v>327</v>
      </c>
      <c r="B209" s="347" t="s">
        <v>868</v>
      </c>
      <c r="C209" s="352">
        <v>304</v>
      </c>
      <c r="D209" s="352">
        <v>155</v>
      </c>
      <c r="E209" s="352">
        <v>120</v>
      </c>
      <c r="F209" s="352">
        <v>142</v>
      </c>
      <c r="G209" s="352">
        <v>105</v>
      </c>
      <c r="H209" s="339">
        <v>94</v>
      </c>
      <c r="I209" s="121">
        <v>0</v>
      </c>
    </row>
    <row r="210" spans="1:9" s="3" customFormat="1" ht="17.25" customHeight="1">
      <c r="A210" s="373" t="s">
        <v>329</v>
      </c>
      <c r="B210" s="347" t="s">
        <v>869</v>
      </c>
      <c r="C210" s="352">
        <v>5351</v>
      </c>
      <c r="D210" s="352">
        <v>5477</v>
      </c>
      <c r="E210" s="352">
        <v>3573</v>
      </c>
      <c r="F210" s="352">
        <v>2852</v>
      </c>
      <c r="G210" s="352">
        <v>3369</v>
      </c>
      <c r="H210" s="339">
        <v>1317</v>
      </c>
      <c r="I210" s="121">
        <v>1367</v>
      </c>
    </row>
    <row r="211" spans="1:9" s="3" customFormat="1" ht="17.25" customHeight="1">
      <c r="A211" s="373" t="s">
        <v>331</v>
      </c>
      <c r="B211" s="347" t="s">
        <v>870</v>
      </c>
      <c r="C211" s="352">
        <v>0</v>
      </c>
      <c r="D211" s="352">
        <v>0</v>
      </c>
      <c r="E211" s="352">
        <v>2</v>
      </c>
      <c r="F211" s="352">
        <v>0</v>
      </c>
      <c r="G211" s="352">
        <v>0</v>
      </c>
      <c r="H211" s="339">
        <v>0</v>
      </c>
      <c r="I211" s="121">
        <v>0</v>
      </c>
    </row>
    <row r="212" spans="1:9" s="3" customFormat="1" ht="17.25" customHeight="1">
      <c r="A212" s="373" t="s">
        <v>333</v>
      </c>
      <c r="B212" s="347" t="s">
        <v>871</v>
      </c>
      <c r="C212" s="352">
        <v>24</v>
      </c>
      <c r="D212" s="352">
        <v>0</v>
      </c>
      <c r="E212" s="352">
        <v>35</v>
      </c>
      <c r="F212" s="352">
        <v>48</v>
      </c>
      <c r="G212" s="352">
        <v>30</v>
      </c>
      <c r="H212" s="339">
        <v>13</v>
      </c>
      <c r="I212" s="121">
        <v>5</v>
      </c>
    </row>
    <row r="213" spans="1:9" s="3" customFormat="1" ht="17.25" customHeight="1">
      <c r="A213" s="373" t="s">
        <v>335</v>
      </c>
      <c r="B213" s="347" t="s">
        <v>872</v>
      </c>
      <c r="C213" s="352">
        <v>602</v>
      </c>
      <c r="D213" s="352">
        <v>755</v>
      </c>
      <c r="E213" s="352">
        <v>387</v>
      </c>
      <c r="F213" s="352">
        <v>277</v>
      </c>
      <c r="G213" s="352">
        <v>947</v>
      </c>
      <c r="H213" s="339">
        <v>283</v>
      </c>
      <c r="I213" s="121">
        <v>101</v>
      </c>
    </row>
    <row r="214" spans="1:9" s="3" customFormat="1" ht="17.25" customHeight="1">
      <c r="A214" s="373" t="s">
        <v>647</v>
      </c>
      <c r="B214" s="347" t="s">
        <v>873</v>
      </c>
      <c r="C214" s="352">
        <v>2</v>
      </c>
      <c r="D214" s="352">
        <v>1</v>
      </c>
      <c r="E214" s="352">
        <v>5</v>
      </c>
      <c r="F214" s="352">
        <v>1</v>
      </c>
      <c r="G214" s="352">
        <v>1</v>
      </c>
      <c r="H214" s="339">
        <v>0</v>
      </c>
      <c r="I214" s="121">
        <v>2</v>
      </c>
    </row>
    <row r="215" spans="1:9" s="3" customFormat="1" ht="17.25" customHeight="1">
      <c r="A215" s="373" t="s">
        <v>648</v>
      </c>
      <c r="B215" s="347" t="s">
        <v>874</v>
      </c>
      <c r="C215" s="352">
        <v>123</v>
      </c>
      <c r="D215" s="352">
        <v>24</v>
      </c>
      <c r="E215" s="352">
        <v>71</v>
      </c>
      <c r="F215" s="352">
        <v>68</v>
      </c>
      <c r="G215" s="352">
        <v>40</v>
      </c>
      <c r="H215" s="339">
        <v>29</v>
      </c>
      <c r="I215" s="121">
        <v>0</v>
      </c>
    </row>
    <row r="216" spans="1:9" s="3" customFormat="1" ht="17.25" customHeight="1">
      <c r="A216" s="373" t="s">
        <v>649</v>
      </c>
      <c r="B216" s="347" t="s">
        <v>875</v>
      </c>
      <c r="C216" s="352">
        <v>0</v>
      </c>
      <c r="D216" s="352">
        <v>0</v>
      </c>
      <c r="E216" s="352">
        <v>0</v>
      </c>
      <c r="F216" s="352">
        <v>0</v>
      </c>
      <c r="G216" s="352">
        <v>99</v>
      </c>
      <c r="H216" s="339">
        <v>0</v>
      </c>
      <c r="I216" s="121">
        <v>0</v>
      </c>
    </row>
    <row r="217" spans="1:9" s="3" customFormat="1" ht="17.25" customHeight="1">
      <c r="A217" s="373" t="s">
        <v>650</v>
      </c>
      <c r="B217" s="347" t="s">
        <v>876</v>
      </c>
      <c r="C217" s="352">
        <v>15</v>
      </c>
      <c r="D217" s="352">
        <v>21</v>
      </c>
      <c r="E217" s="352">
        <v>19</v>
      </c>
      <c r="F217" s="352">
        <v>14</v>
      </c>
      <c r="G217" s="352">
        <v>24</v>
      </c>
      <c r="H217" s="339">
        <v>13</v>
      </c>
      <c r="I217" s="121">
        <v>8</v>
      </c>
    </row>
    <row r="218" spans="1:9" s="3" customFormat="1" ht="17.25" customHeight="1">
      <c r="A218" s="373" t="s">
        <v>339</v>
      </c>
      <c r="B218" s="347" t="s">
        <v>877</v>
      </c>
      <c r="C218" s="352">
        <v>29444</v>
      </c>
      <c r="D218" s="352">
        <v>20590</v>
      </c>
      <c r="E218" s="352">
        <v>11488</v>
      </c>
      <c r="F218" s="352">
        <v>1167</v>
      </c>
      <c r="G218" s="352">
        <v>3789</v>
      </c>
      <c r="H218" s="339">
        <v>108</v>
      </c>
      <c r="I218" s="121">
        <v>186</v>
      </c>
    </row>
    <row r="219" spans="1:9" s="3" customFormat="1" ht="17.25" customHeight="1">
      <c r="A219" s="373" t="s">
        <v>341</v>
      </c>
      <c r="B219" s="347" t="s">
        <v>878</v>
      </c>
      <c r="C219" s="352">
        <v>1114</v>
      </c>
      <c r="D219" s="352">
        <v>1523</v>
      </c>
      <c r="E219" s="352">
        <v>309</v>
      </c>
      <c r="F219" s="352">
        <v>3</v>
      </c>
      <c r="G219" s="352">
        <v>166</v>
      </c>
      <c r="H219" s="339">
        <v>150</v>
      </c>
      <c r="I219" s="121">
        <v>0</v>
      </c>
    </row>
    <row r="220" spans="1:9" s="3" customFormat="1" ht="17.25" customHeight="1">
      <c r="A220" s="373" t="s">
        <v>346</v>
      </c>
      <c r="B220" s="347" t="s">
        <v>879</v>
      </c>
      <c r="C220" s="352">
        <v>2071</v>
      </c>
      <c r="D220" s="352">
        <v>2833</v>
      </c>
      <c r="E220" s="352">
        <v>1595</v>
      </c>
      <c r="F220" s="352">
        <v>561</v>
      </c>
      <c r="G220" s="352">
        <v>642</v>
      </c>
      <c r="H220" s="339">
        <v>285</v>
      </c>
      <c r="I220" s="121">
        <v>158</v>
      </c>
    </row>
    <row r="221" spans="1:9" s="3" customFormat="1" ht="17.25" customHeight="1">
      <c r="A221" s="373" t="s">
        <v>348</v>
      </c>
      <c r="B221" s="347" t="s">
        <v>880</v>
      </c>
      <c r="C221" s="352">
        <v>1366</v>
      </c>
      <c r="D221" s="352">
        <v>946</v>
      </c>
      <c r="E221" s="352">
        <v>1007</v>
      </c>
      <c r="F221" s="352">
        <v>491</v>
      </c>
      <c r="G221" s="352">
        <v>67</v>
      </c>
      <c r="H221" s="339">
        <v>65</v>
      </c>
      <c r="I221" s="121">
        <v>3</v>
      </c>
    </row>
    <row r="222" spans="1:9" s="3" customFormat="1" ht="17.25" customHeight="1">
      <c r="A222" s="373" t="s">
        <v>350</v>
      </c>
      <c r="B222" s="347" t="s">
        <v>881</v>
      </c>
      <c r="C222" s="352">
        <v>81011</v>
      </c>
      <c r="D222" s="352">
        <v>72642</v>
      </c>
      <c r="E222" s="352">
        <v>59616</v>
      </c>
      <c r="F222" s="352">
        <v>52082</v>
      </c>
      <c r="G222" s="352">
        <v>75954</v>
      </c>
      <c r="H222" s="339">
        <v>23423</v>
      </c>
      <c r="I222" s="121">
        <v>19010</v>
      </c>
    </row>
    <row r="223" spans="1:9" s="3" customFormat="1" ht="17.25" customHeight="1">
      <c r="A223" s="373" t="s">
        <v>352</v>
      </c>
      <c r="B223" s="347" t="s">
        <v>882</v>
      </c>
      <c r="C223" s="352">
        <v>1</v>
      </c>
      <c r="D223" s="352">
        <v>0</v>
      </c>
      <c r="E223" s="352">
        <v>0</v>
      </c>
      <c r="F223" s="352">
        <v>1</v>
      </c>
      <c r="G223" s="352">
        <v>0</v>
      </c>
      <c r="H223" s="339">
        <v>0</v>
      </c>
      <c r="I223" s="121">
        <v>0</v>
      </c>
    </row>
    <row r="224" spans="1:9" s="3" customFormat="1" ht="17.25" customHeight="1">
      <c r="A224" s="373" t="s">
        <v>354</v>
      </c>
      <c r="B224" s="347" t="s">
        <v>883</v>
      </c>
      <c r="C224" s="352">
        <v>438</v>
      </c>
      <c r="D224" s="352">
        <v>368</v>
      </c>
      <c r="E224" s="352">
        <v>426</v>
      </c>
      <c r="F224" s="352">
        <v>226</v>
      </c>
      <c r="G224" s="352">
        <v>223</v>
      </c>
      <c r="H224" s="339">
        <v>73</v>
      </c>
      <c r="I224" s="121">
        <v>0</v>
      </c>
    </row>
    <row r="225" spans="1:9" s="3" customFormat="1" ht="17.25" customHeight="1">
      <c r="A225" s="373" t="s">
        <v>356</v>
      </c>
      <c r="B225" s="347" t="s">
        <v>884</v>
      </c>
      <c r="C225" s="352">
        <v>6</v>
      </c>
      <c r="D225" s="352">
        <v>0</v>
      </c>
      <c r="E225" s="352">
        <v>5</v>
      </c>
      <c r="F225" s="352">
        <v>0</v>
      </c>
      <c r="G225" s="352">
        <v>0</v>
      </c>
      <c r="H225" s="339">
        <v>0</v>
      </c>
      <c r="I225" s="121">
        <v>0</v>
      </c>
    </row>
    <row r="226" spans="1:9" s="3" customFormat="1" ht="17.25" customHeight="1">
      <c r="A226" s="373" t="s">
        <v>358</v>
      </c>
      <c r="B226" s="347" t="s">
        <v>885</v>
      </c>
      <c r="C226" s="352">
        <v>19567</v>
      </c>
      <c r="D226" s="352">
        <v>21253</v>
      </c>
      <c r="E226" s="352">
        <v>17891</v>
      </c>
      <c r="F226" s="352">
        <v>19094</v>
      </c>
      <c r="G226" s="352">
        <v>32169</v>
      </c>
      <c r="H226" s="339">
        <v>7190</v>
      </c>
      <c r="I226" s="121">
        <v>10434</v>
      </c>
    </row>
    <row r="227" spans="1:9" s="3" customFormat="1" ht="17.25" customHeight="1">
      <c r="A227" s="373" t="s">
        <v>360</v>
      </c>
      <c r="B227" s="347" t="s">
        <v>886</v>
      </c>
      <c r="C227" s="352">
        <v>187</v>
      </c>
      <c r="D227" s="352">
        <v>206</v>
      </c>
      <c r="E227" s="352">
        <v>63</v>
      </c>
      <c r="F227" s="352">
        <v>93</v>
      </c>
      <c r="G227" s="352">
        <v>104</v>
      </c>
      <c r="H227" s="339">
        <v>48</v>
      </c>
      <c r="I227" s="121">
        <v>65</v>
      </c>
    </row>
    <row r="228" spans="1:9" s="3" customFormat="1" ht="17.25" customHeight="1">
      <c r="A228" s="373" t="s">
        <v>362</v>
      </c>
      <c r="B228" s="347" t="s">
        <v>887</v>
      </c>
      <c r="C228" s="352">
        <v>1491</v>
      </c>
      <c r="D228" s="352">
        <v>631</v>
      </c>
      <c r="E228" s="352">
        <v>514</v>
      </c>
      <c r="F228" s="352">
        <v>277</v>
      </c>
      <c r="G228" s="352">
        <v>480</v>
      </c>
      <c r="H228" s="339">
        <v>130</v>
      </c>
      <c r="I228" s="121">
        <v>68</v>
      </c>
    </row>
    <row r="229" spans="1:9" s="3" customFormat="1" ht="17.25" customHeight="1">
      <c r="A229" s="373" t="s">
        <v>364</v>
      </c>
      <c r="B229" s="347" t="s">
        <v>888</v>
      </c>
      <c r="C229" s="352">
        <v>4822</v>
      </c>
      <c r="D229" s="352">
        <v>5433</v>
      </c>
      <c r="E229" s="352">
        <v>1235</v>
      </c>
      <c r="F229" s="352">
        <v>887</v>
      </c>
      <c r="G229" s="352">
        <v>675</v>
      </c>
      <c r="H229" s="339">
        <v>114</v>
      </c>
      <c r="I229" s="121">
        <v>5</v>
      </c>
    </row>
    <row r="230" spans="1:9" s="3" customFormat="1" ht="17.25" customHeight="1">
      <c r="A230" s="373" t="s">
        <v>366</v>
      </c>
      <c r="B230" s="347" t="s">
        <v>889</v>
      </c>
      <c r="C230" s="352">
        <v>1092</v>
      </c>
      <c r="D230" s="352">
        <v>499</v>
      </c>
      <c r="E230" s="352">
        <v>311</v>
      </c>
      <c r="F230" s="352">
        <v>876</v>
      </c>
      <c r="G230" s="352">
        <v>89</v>
      </c>
      <c r="H230" s="339">
        <v>7</v>
      </c>
      <c r="I230" s="121">
        <v>54</v>
      </c>
    </row>
    <row r="231" spans="1:9" s="3" customFormat="1" ht="17.25" customHeight="1">
      <c r="A231" s="373" t="s">
        <v>368</v>
      </c>
      <c r="B231" s="347" t="s">
        <v>890</v>
      </c>
      <c r="C231" s="352">
        <v>680</v>
      </c>
      <c r="D231" s="352">
        <v>482</v>
      </c>
      <c r="E231" s="352">
        <v>161</v>
      </c>
      <c r="F231" s="352">
        <v>52</v>
      </c>
      <c r="G231" s="352">
        <v>63</v>
      </c>
      <c r="H231" s="339">
        <v>19</v>
      </c>
      <c r="I231" s="121">
        <v>5</v>
      </c>
    </row>
    <row r="232" spans="1:9" s="3" customFormat="1" ht="17.25" customHeight="1">
      <c r="A232" s="373" t="s">
        <v>370</v>
      </c>
      <c r="B232" s="347" t="s">
        <v>891</v>
      </c>
      <c r="C232" s="352">
        <v>154</v>
      </c>
      <c r="D232" s="352">
        <v>3</v>
      </c>
      <c r="E232" s="352">
        <v>3</v>
      </c>
      <c r="F232" s="352">
        <v>14</v>
      </c>
      <c r="G232" s="352">
        <v>55</v>
      </c>
      <c r="H232" s="339">
        <v>6</v>
      </c>
      <c r="I232" s="121">
        <v>139</v>
      </c>
    </row>
    <row r="233" spans="1:9" s="3" customFormat="1" ht="17.25" customHeight="1">
      <c r="A233" s="373" t="s">
        <v>375</v>
      </c>
      <c r="B233" s="347" t="s">
        <v>636</v>
      </c>
      <c r="C233" s="352">
        <v>0</v>
      </c>
      <c r="D233" s="352">
        <v>0</v>
      </c>
      <c r="E233" s="352">
        <v>0</v>
      </c>
      <c r="F233" s="352">
        <v>0</v>
      </c>
      <c r="G233" s="352">
        <v>0</v>
      </c>
      <c r="H233" s="339">
        <v>0</v>
      </c>
      <c r="I233" s="121">
        <v>0</v>
      </c>
    </row>
    <row r="234" spans="1:9" s="3" customFormat="1" ht="17.25" customHeight="1">
      <c r="A234" s="373">
        <v>5102</v>
      </c>
      <c r="B234" s="347" t="s">
        <v>378</v>
      </c>
      <c r="C234" s="352">
        <v>0</v>
      </c>
      <c r="D234" s="352">
        <v>0</v>
      </c>
      <c r="E234" s="352">
        <v>0</v>
      </c>
      <c r="F234" s="352">
        <v>0</v>
      </c>
      <c r="G234" s="352">
        <v>0</v>
      </c>
      <c r="H234" s="339">
        <v>0</v>
      </c>
      <c r="I234" s="121">
        <v>0</v>
      </c>
    </row>
    <row r="235" spans="1:9" s="3" customFormat="1" ht="17.25" customHeight="1">
      <c r="A235" s="373" t="s">
        <v>379</v>
      </c>
      <c r="B235" s="347" t="s">
        <v>894</v>
      </c>
      <c r="C235" s="352">
        <v>0</v>
      </c>
      <c r="D235" s="352">
        <v>0</v>
      </c>
      <c r="E235" s="352">
        <v>0</v>
      </c>
      <c r="F235" s="352">
        <v>0</v>
      </c>
      <c r="G235" s="352">
        <v>0</v>
      </c>
      <c r="H235" s="339">
        <v>0</v>
      </c>
      <c r="I235" s="121">
        <v>1</v>
      </c>
    </row>
    <row r="236" spans="1:9" s="3" customFormat="1" ht="17.25" customHeight="1">
      <c r="A236" s="373">
        <v>5104</v>
      </c>
      <c r="B236" s="347" t="s">
        <v>382</v>
      </c>
      <c r="C236" s="352">
        <v>0</v>
      </c>
      <c r="D236" s="352">
        <v>0</v>
      </c>
      <c r="E236" s="352">
        <v>0</v>
      </c>
      <c r="F236" s="352">
        <v>0</v>
      </c>
      <c r="G236" s="352">
        <v>0</v>
      </c>
      <c r="H236" s="339">
        <v>0</v>
      </c>
      <c r="I236" s="121">
        <v>0</v>
      </c>
    </row>
    <row r="237" spans="1:9" s="3" customFormat="1" ht="17.25" customHeight="1">
      <c r="A237" s="373" t="s">
        <v>383</v>
      </c>
      <c r="B237" s="347" t="s">
        <v>896</v>
      </c>
      <c r="C237" s="352">
        <v>0</v>
      </c>
      <c r="D237" s="352">
        <v>163</v>
      </c>
      <c r="E237" s="352">
        <v>18</v>
      </c>
      <c r="F237" s="352">
        <v>0</v>
      </c>
      <c r="G237" s="352">
        <v>0</v>
      </c>
      <c r="H237" s="339">
        <v>0</v>
      </c>
      <c r="I237" s="121">
        <v>1</v>
      </c>
    </row>
    <row r="238" spans="1:9" s="3" customFormat="1" ht="17.25" customHeight="1">
      <c r="A238" s="373" t="s">
        <v>388</v>
      </c>
      <c r="B238" s="347" t="s">
        <v>897</v>
      </c>
      <c r="C238" s="352">
        <v>273937</v>
      </c>
      <c r="D238" s="352">
        <v>255858</v>
      </c>
      <c r="E238" s="352">
        <v>176941</v>
      </c>
      <c r="F238" s="352">
        <v>112126</v>
      </c>
      <c r="G238" s="352">
        <v>93466</v>
      </c>
      <c r="H238" s="339">
        <v>22118</v>
      </c>
      <c r="I238" s="121">
        <v>59168</v>
      </c>
    </row>
    <row r="239" spans="1:9" s="3" customFormat="1" ht="17.25" customHeight="1">
      <c r="A239" s="373" t="s">
        <v>390</v>
      </c>
      <c r="B239" s="347" t="s">
        <v>898</v>
      </c>
      <c r="C239" s="352">
        <v>0</v>
      </c>
      <c r="D239" s="352">
        <v>1</v>
      </c>
      <c r="E239" s="352">
        <v>52</v>
      </c>
      <c r="F239" s="352">
        <v>0</v>
      </c>
      <c r="G239" s="352">
        <v>19</v>
      </c>
      <c r="H239" s="339">
        <v>1</v>
      </c>
      <c r="I239" s="121">
        <v>0</v>
      </c>
    </row>
    <row r="240" spans="1:9" s="3" customFormat="1" ht="17.25" customHeight="1">
      <c r="A240" s="373" t="s">
        <v>392</v>
      </c>
      <c r="B240" s="347" t="s">
        <v>899</v>
      </c>
      <c r="C240" s="352">
        <v>1086</v>
      </c>
      <c r="D240" s="352">
        <v>254</v>
      </c>
      <c r="E240" s="352">
        <v>138</v>
      </c>
      <c r="F240" s="352">
        <v>181</v>
      </c>
      <c r="G240" s="352">
        <v>7</v>
      </c>
      <c r="H240" s="339">
        <v>4</v>
      </c>
      <c r="I240" s="121">
        <v>4</v>
      </c>
    </row>
    <row r="241" spans="1:9" s="3" customFormat="1" ht="17.25" customHeight="1">
      <c r="A241" s="346"/>
      <c r="B241" s="348"/>
      <c r="C241" s="353"/>
      <c r="D241" s="353"/>
      <c r="E241" s="353"/>
      <c r="F241" s="353"/>
      <c r="G241" s="353"/>
      <c r="H241" s="376"/>
      <c r="I241" s="341"/>
    </row>
    <row r="242" spans="1:9" s="3" customFormat="1" ht="17.25" customHeight="1">
      <c r="A242" s="378"/>
      <c r="B242" s="379" t="s">
        <v>906</v>
      </c>
      <c r="C242" s="375">
        <f>SUM(C5:C240)</f>
        <v>7927476</v>
      </c>
      <c r="D242" s="375">
        <f t="shared" ref="D242:G242" si="0">SUM(D5:D240)</f>
        <v>9390377</v>
      </c>
      <c r="E242" s="375">
        <f t="shared" si="0"/>
        <v>8934617</v>
      </c>
      <c r="F242" s="375">
        <f t="shared" si="0"/>
        <v>8776919</v>
      </c>
      <c r="G242" s="375">
        <f t="shared" si="0"/>
        <v>10168171</v>
      </c>
      <c r="H242" s="377">
        <f>SUM(H5:H240)</f>
        <v>3452568</v>
      </c>
      <c r="I242" s="377">
        <f>SUM(I5:I240)</f>
        <v>3635381</v>
      </c>
    </row>
    <row r="243" spans="1:9" s="3" customFormat="1" ht="17.25" customHeight="1">
      <c r="A243" s="346"/>
      <c r="B243" s="347"/>
      <c r="C243" s="352"/>
      <c r="D243" s="352"/>
      <c r="E243" s="352"/>
      <c r="F243" s="352"/>
      <c r="G243" s="352"/>
      <c r="H243" s="339"/>
      <c r="I243" s="121"/>
    </row>
    <row r="244" spans="1:9" s="3" customFormat="1" ht="17.25" customHeight="1">
      <c r="A244" s="346"/>
      <c r="B244" s="347"/>
      <c r="C244" s="352"/>
      <c r="D244" s="352"/>
      <c r="E244" s="352"/>
      <c r="F244" s="352"/>
      <c r="G244" s="352"/>
      <c r="H244" s="339"/>
      <c r="I244" s="121"/>
    </row>
    <row r="245" spans="1:9" s="3" customFormat="1" ht="17.25" customHeight="1">
      <c r="A245" s="373" t="s">
        <v>427</v>
      </c>
      <c r="B245" s="347" t="s">
        <v>900</v>
      </c>
      <c r="C245" s="352">
        <v>567</v>
      </c>
      <c r="D245" s="352">
        <v>739</v>
      </c>
      <c r="E245" s="352">
        <v>206</v>
      </c>
      <c r="F245" s="352">
        <v>347</v>
      </c>
      <c r="G245" s="352">
        <v>362</v>
      </c>
      <c r="H245" s="339">
        <v>190</v>
      </c>
      <c r="I245" s="121">
        <v>80</v>
      </c>
    </row>
    <row r="246" spans="1:9" s="3" customFormat="1" ht="17.25" customHeight="1">
      <c r="A246" s="373" t="s">
        <v>428</v>
      </c>
      <c r="B246" s="347" t="s">
        <v>901</v>
      </c>
      <c r="C246" s="352">
        <v>1</v>
      </c>
      <c r="D246" s="352">
        <v>2</v>
      </c>
      <c r="E246" s="352">
        <v>1</v>
      </c>
      <c r="F246" s="352">
        <v>1</v>
      </c>
      <c r="G246" s="352">
        <v>2</v>
      </c>
      <c r="H246" s="339">
        <v>0</v>
      </c>
      <c r="I246" s="121">
        <v>0</v>
      </c>
    </row>
    <row r="247" spans="1:9" s="3" customFormat="1" ht="17.25" customHeight="1">
      <c r="A247" s="373" t="s">
        <v>456</v>
      </c>
      <c r="B247" s="347" t="s">
        <v>902</v>
      </c>
      <c r="C247" s="352">
        <v>70911</v>
      </c>
      <c r="D247" s="352">
        <v>81124</v>
      </c>
      <c r="E247" s="352">
        <v>91230</v>
      </c>
      <c r="F247" s="352">
        <v>92558</v>
      </c>
      <c r="G247" s="352">
        <v>104766</v>
      </c>
      <c r="H247" s="339">
        <v>37011</v>
      </c>
      <c r="I247" s="121">
        <v>40514</v>
      </c>
    </row>
    <row r="248" spans="1:9" s="3" customFormat="1" ht="17.25" customHeight="1">
      <c r="A248" s="373" t="s">
        <v>457</v>
      </c>
      <c r="B248" s="347" t="s">
        <v>903</v>
      </c>
      <c r="C248" s="352">
        <v>1385</v>
      </c>
      <c r="D248" s="352">
        <v>3276</v>
      </c>
      <c r="E248" s="352">
        <v>5228</v>
      </c>
      <c r="F248" s="352">
        <v>6764</v>
      </c>
      <c r="G248" s="352">
        <v>7043</v>
      </c>
      <c r="H248" s="339">
        <v>2421</v>
      </c>
      <c r="I248" s="121">
        <v>3127</v>
      </c>
    </row>
    <row r="249" spans="1:9" ht="17.25" customHeight="1">
      <c r="A249" s="373" t="s">
        <v>458</v>
      </c>
      <c r="B249" s="347" t="s">
        <v>904</v>
      </c>
      <c r="C249" s="352">
        <v>0</v>
      </c>
      <c r="D249" s="352">
        <v>0</v>
      </c>
      <c r="E249" s="352">
        <v>0</v>
      </c>
      <c r="F249" s="352">
        <v>1</v>
      </c>
      <c r="G249" s="352">
        <v>0</v>
      </c>
      <c r="H249" s="339">
        <v>0</v>
      </c>
      <c r="I249" s="121">
        <v>1</v>
      </c>
    </row>
    <row r="250" spans="1:9" ht="17.25" customHeight="1">
      <c r="A250" s="37"/>
      <c r="B250" s="38"/>
      <c r="C250" s="38"/>
      <c r="D250" s="38"/>
      <c r="E250" s="38"/>
      <c r="F250" s="38"/>
      <c r="G250" s="38"/>
      <c r="H250" s="69"/>
      <c r="I250" s="55"/>
    </row>
    <row r="251" spans="1:9" ht="17.25" customHeight="1">
      <c r="A251" s="37"/>
      <c r="B251" s="38"/>
      <c r="C251" s="38"/>
      <c r="D251" s="38"/>
      <c r="E251" s="38"/>
      <c r="F251" s="38"/>
      <c r="G251" s="38"/>
      <c r="H251" s="106"/>
    </row>
    <row r="252" spans="1:9" ht="17.25" customHeight="1"/>
    <row r="253" spans="1:9" ht="17.25" customHeight="1">
      <c r="H253" s="108"/>
      <c r="I253" s="107"/>
    </row>
    <row r="254" spans="1:9" ht="17.25" customHeight="1"/>
    <row r="255" spans="1:9" ht="17.25" customHeight="1"/>
  </sheetData>
  <autoFilter ref="A4:I4" xr:uid="{00000000-0009-0000-0000-000003000000}"/>
  <mergeCells count="1">
    <mergeCell ref="A1:B1"/>
  </mergeCells>
  <phoneticPr fontId="0" type="noConversion"/>
  <pageMargins left="0.75" right="0.75" top="0.62" bottom="0.56999999999999995" header="0.5" footer="0.5"/>
  <pageSetup scale="93" orientation="landscape" horizontalDpi="300" verticalDpi="300" r:id="rId1"/>
  <headerFooter alignWithMargins="0">
    <oddFooter>&amp;C&amp;"Calibri,Bold"&amp;11&amp;K03+000&amp;P of &amp;N Pages</oddFooter>
  </headerFooter>
  <ignoredErrors>
    <ignoredError sqref="A237:A249 A5:A13 A16:A39 A41:A141 A195:A233 A235 A143:A19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74"/>
  <sheetViews>
    <sheetView view="pageBreakPreview" zoomScaleNormal="100" zoomScaleSheetLayoutView="100" workbookViewId="0">
      <pane ySplit="4" topLeftCell="A5" activePane="bottomLeft" state="frozen"/>
      <selection pane="bottomLeft" activeCell="G1" sqref="G1"/>
    </sheetView>
  </sheetViews>
  <sheetFormatPr defaultColWidth="9" defaultRowHeight="15.75"/>
  <cols>
    <col min="1" max="1" width="6.125" customWidth="1"/>
    <col min="2" max="2" width="9.625" style="57" customWidth="1"/>
    <col min="3" max="3" width="36.125" customWidth="1"/>
    <col min="4" max="4" width="11" style="74" customWidth="1"/>
    <col min="5" max="5" width="11" style="76" customWidth="1"/>
    <col min="6" max="6" width="11" customWidth="1"/>
  </cols>
  <sheetData>
    <row r="1" spans="1:20" s="45" customFormat="1" ht="29.25" customHeight="1">
      <c r="A1" s="540" t="s">
        <v>951</v>
      </c>
      <c r="B1" s="541"/>
      <c r="C1" s="541"/>
      <c r="D1" s="541"/>
      <c r="E1" s="541"/>
      <c r="F1" s="542"/>
      <c r="G1" s="86"/>
      <c r="H1" s="86"/>
      <c r="I1" s="81"/>
      <c r="J1" s="81"/>
      <c r="K1" s="79"/>
      <c r="L1" s="79"/>
      <c r="M1" s="79"/>
      <c r="N1" s="79"/>
      <c r="O1" s="79"/>
      <c r="P1" s="79"/>
      <c r="Q1" s="79"/>
      <c r="R1" s="81"/>
      <c r="S1" s="81"/>
      <c r="T1" s="82"/>
    </row>
    <row r="2" spans="1:20" s="45" customFormat="1" ht="15.75" customHeight="1">
      <c r="A2" s="543" t="s">
        <v>925</v>
      </c>
      <c r="B2" s="544"/>
      <c r="C2" s="544"/>
      <c r="D2" s="544"/>
      <c r="E2" s="544"/>
      <c r="F2" s="545"/>
      <c r="G2" s="86"/>
      <c r="H2" s="86"/>
      <c r="I2" s="83"/>
      <c r="J2" s="83"/>
      <c r="K2" s="83"/>
      <c r="L2" s="84"/>
      <c r="M2" s="84"/>
      <c r="N2" s="84"/>
      <c r="O2" s="84"/>
      <c r="P2" s="84"/>
      <c r="Q2" s="84"/>
      <c r="R2" s="83"/>
      <c r="S2" s="83"/>
      <c r="T2" s="82"/>
    </row>
    <row r="3" spans="1:20" s="46" customFormat="1" ht="15.75" customHeight="1">
      <c r="A3" s="546" t="s">
        <v>918</v>
      </c>
      <c r="B3" s="547"/>
      <c r="C3" s="547"/>
      <c r="D3" s="547"/>
      <c r="E3" s="547"/>
      <c r="F3" s="548"/>
      <c r="G3" s="86"/>
      <c r="H3" s="86"/>
      <c r="I3" s="86"/>
      <c r="J3" s="86"/>
      <c r="K3" s="86"/>
      <c r="L3" s="87"/>
      <c r="M3" s="87"/>
      <c r="N3" s="87"/>
      <c r="O3" s="87"/>
      <c r="P3" s="87"/>
      <c r="Q3" s="87"/>
      <c r="R3" s="86"/>
      <c r="S3" s="86"/>
      <c r="T3" s="86"/>
    </row>
    <row r="4" spans="1:20" s="44" customFormat="1" ht="43.5" customHeight="1">
      <c r="A4" s="390" t="s">
        <v>653</v>
      </c>
      <c r="B4" s="391" t="s">
        <v>635</v>
      </c>
      <c r="C4" s="391" t="s">
        <v>632</v>
      </c>
      <c r="D4" s="392" t="s">
        <v>944</v>
      </c>
      <c r="E4" s="392" t="s">
        <v>945</v>
      </c>
      <c r="F4" s="392" t="s">
        <v>936</v>
      </c>
    </row>
    <row r="5" spans="1:20" s="3" customFormat="1" ht="17.25" customHeight="1">
      <c r="A5" s="468">
        <v>1</v>
      </c>
      <c r="B5" s="469" t="s">
        <v>503</v>
      </c>
      <c r="C5" s="470" t="s">
        <v>684</v>
      </c>
      <c r="D5" s="472">
        <v>371521</v>
      </c>
      <c r="E5" s="473">
        <v>533880</v>
      </c>
      <c r="F5" s="471">
        <f>IF(D5&gt;0, (E5-D5)/D5, "n/a")</f>
        <v>0.43701163595059228</v>
      </c>
    </row>
    <row r="6" spans="1:20" s="3" customFormat="1" ht="17.25" customHeight="1">
      <c r="A6" s="468">
        <v>2</v>
      </c>
      <c r="B6" s="469" t="s">
        <v>264</v>
      </c>
      <c r="C6" s="470" t="s">
        <v>841</v>
      </c>
      <c r="D6" s="472">
        <v>392165</v>
      </c>
      <c r="E6" s="473">
        <v>421475</v>
      </c>
      <c r="F6" s="471">
        <f t="shared" ref="F6:F69" si="0">IF(D6&gt;0, (E6-D6)/D6, "n/a")</f>
        <v>7.4738949166804791E-2</v>
      </c>
    </row>
    <row r="7" spans="1:20" s="3" customFormat="1" ht="17.25" customHeight="1">
      <c r="A7" s="468">
        <v>3</v>
      </c>
      <c r="B7" s="469" t="s">
        <v>501</v>
      </c>
      <c r="C7" s="470" t="s">
        <v>683</v>
      </c>
      <c r="D7" s="472">
        <v>268325</v>
      </c>
      <c r="E7" s="473">
        <v>373443</v>
      </c>
      <c r="F7" s="471">
        <f t="shared" si="0"/>
        <v>0.39175626572253797</v>
      </c>
    </row>
    <row r="8" spans="1:20" s="3" customFormat="1" ht="17.25" customHeight="1">
      <c r="A8" s="468">
        <v>4</v>
      </c>
      <c r="B8" s="469" t="s">
        <v>103</v>
      </c>
      <c r="C8" s="470" t="s">
        <v>769</v>
      </c>
      <c r="D8" s="472">
        <v>187731</v>
      </c>
      <c r="E8" s="473">
        <v>218496</v>
      </c>
      <c r="F8" s="471">
        <f t="shared" si="0"/>
        <v>0.16387810217811655</v>
      </c>
    </row>
    <row r="9" spans="1:20" s="3" customFormat="1" ht="17.25" customHeight="1">
      <c r="A9" s="468">
        <v>5</v>
      </c>
      <c r="B9" s="469" t="s">
        <v>57</v>
      </c>
      <c r="C9" s="470" t="s">
        <v>757</v>
      </c>
      <c r="D9" s="472">
        <v>175398</v>
      </c>
      <c r="E9" s="473">
        <v>195708</v>
      </c>
      <c r="F9" s="471">
        <f t="shared" si="0"/>
        <v>0.1157937946840899</v>
      </c>
    </row>
    <row r="10" spans="1:20" s="3" customFormat="1" ht="17.25" customHeight="1">
      <c r="A10" s="468">
        <v>6</v>
      </c>
      <c r="B10" s="469" t="s">
        <v>506</v>
      </c>
      <c r="C10" s="470" t="s">
        <v>685</v>
      </c>
      <c r="D10" s="472">
        <v>140265</v>
      </c>
      <c r="E10" s="473">
        <v>168645</v>
      </c>
      <c r="F10" s="471">
        <f t="shared" si="0"/>
        <v>0.20233130146508393</v>
      </c>
    </row>
    <row r="11" spans="1:20" s="3" customFormat="1">
      <c r="A11" s="468">
        <v>7</v>
      </c>
      <c r="B11" s="469" t="s">
        <v>12</v>
      </c>
      <c r="C11" s="470" t="s">
        <v>739</v>
      </c>
      <c r="D11" s="472">
        <v>179559</v>
      </c>
      <c r="E11" s="473">
        <v>139265</v>
      </c>
      <c r="F11" s="471">
        <f t="shared" si="0"/>
        <v>-0.22440534865977199</v>
      </c>
    </row>
    <row r="12" spans="1:20" s="3" customFormat="1" ht="51">
      <c r="A12" s="468">
        <v>8</v>
      </c>
      <c r="B12" s="469" t="s">
        <v>292</v>
      </c>
      <c r="C12" s="470" t="s">
        <v>853</v>
      </c>
      <c r="D12" s="472">
        <v>101187</v>
      </c>
      <c r="E12" s="473">
        <v>139062</v>
      </c>
      <c r="F12" s="471">
        <f t="shared" si="0"/>
        <v>0.3743069761925939</v>
      </c>
    </row>
    <row r="13" spans="1:20" s="3" customFormat="1">
      <c r="A13" s="468">
        <v>9</v>
      </c>
      <c r="B13" s="469" t="s">
        <v>6</v>
      </c>
      <c r="C13" s="470" t="s">
        <v>736</v>
      </c>
      <c r="D13" s="472">
        <v>115343</v>
      </c>
      <c r="E13" s="473">
        <v>116728</v>
      </c>
      <c r="F13" s="471">
        <f t="shared" si="0"/>
        <v>1.2007664097517839E-2</v>
      </c>
    </row>
    <row r="14" spans="1:20" s="3" customFormat="1">
      <c r="A14" s="468">
        <v>10</v>
      </c>
      <c r="B14" s="469" t="s">
        <v>564</v>
      </c>
      <c r="C14" s="470" t="s">
        <v>705</v>
      </c>
      <c r="D14" s="472">
        <v>98343</v>
      </c>
      <c r="E14" s="473">
        <v>103315</v>
      </c>
      <c r="F14" s="471">
        <f t="shared" si="0"/>
        <v>5.0557741781316411E-2</v>
      </c>
    </row>
    <row r="15" spans="1:20" s="3" customFormat="1" ht="51">
      <c r="A15" s="468">
        <v>11</v>
      </c>
      <c r="B15" s="469" t="s">
        <v>130</v>
      </c>
      <c r="C15" s="470" t="s">
        <v>781</v>
      </c>
      <c r="D15" s="472">
        <v>86732</v>
      </c>
      <c r="E15" s="473">
        <v>103199</v>
      </c>
      <c r="F15" s="471">
        <f t="shared" si="0"/>
        <v>0.18986072038002122</v>
      </c>
    </row>
    <row r="16" spans="1:20" s="3" customFormat="1" ht="51">
      <c r="A16" s="468">
        <v>12</v>
      </c>
      <c r="B16" s="469" t="s">
        <v>280</v>
      </c>
      <c r="C16" s="470" t="s">
        <v>848</v>
      </c>
      <c r="D16" s="472">
        <v>53791</v>
      </c>
      <c r="E16" s="473">
        <v>88351</v>
      </c>
      <c r="F16" s="471">
        <f t="shared" si="0"/>
        <v>0.6424866613373984</v>
      </c>
    </row>
    <row r="17" spans="1:6" s="3" customFormat="1" ht="25.5">
      <c r="A17" s="468">
        <v>13</v>
      </c>
      <c r="B17" s="469" t="s">
        <v>154</v>
      </c>
      <c r="C17" s="470" t="s">
        <v>792</v>
      </c>
      <c r="D17" s="472">
        <v>126211</v>
      </c>
      <c r="E17" s="473">
        <v>75680</v>
      </c>
      <c r="F17" s="471">
        <f t="shared" si="0"/>
        <v>-0.40036922296788713</v>
      </c>
    </row>
    <row r="18" spans="1:6" s="3" customFormat="1">
      <c r="A18" s="468">
        <v>14</v>
      </c>
      <c r="B18" s="469" t="s">
        <v>308</v>
      </c>
      <c r="C18" s="470" t="s">
        <v>859</v>
      </c>
      <c r="D18" s="472">
        <v>72659</v>
      </c>
      <c r="E18" s="473">
        <v>68393</v>
      </c>
      <c r="F18" s="471">
        <f t="shared" si="0"/>
        <v>-5.8712616468710004E-2</v>
      </c>
    </row>
    <row r="19" spans="1:6" s="3" customFormat="1">
      <c r="A19" s="468">
        <v>15</v>
      </c>
      <c r="B19" s="469" t="s">
        <v>65</v>
      </c>
      <c r="C19" s="470" t="s">
        <v>758</v>
      </c>
      <c r="D19" s="472">
        <v>329360</v>
      </c>
      <c r="E19" s="473">
        <v>63273</v>
      </c>
      <c r="F19" s="471">
        <f t="shared" si="0"/>
        <v>-0.80789106145251399</v>
      </c>
    </row>
    <row r="20" spans="1:6" s="3" customFormat="1">
      <c r="A20" s="468">
        <v>16</v>
      </c>
      <c r="B20" s="469" t="s">
        <v>388</v>
      </c>
      <c r="C20" s="470" t="s">
        <v>897</v>
      </c>
      <c r="D20" s="472">
        <v>22118</v>
      </c>
      <c r="E20" s="473">
        <v>59168</v>
      </c>
      <c r="F20" s="471">
        <f t="shared" si="0"/>
        <v>1.6751062483045482</v>
      </c>
    </row>
    <row r="21" spans="1:6" s="3" customFormat="1" ht="22.5" customHeight="1">
      <c r="A21" s="468">
        <v>17</v>
      </c>
      <c r="B21" s="469" t="s">
        <v>323</v>
      </c>
      <c r="C21" s="470" t="s">
        <v>866</v>
      </c>
      <c r="D21" s="472">
        <v>27874</v>
      </c>
      <c r="E21" s="473">
        <v>44368</v>
      </c>
      <c r="F21" s="471">
        <f t="shared" si="0"/>
        <v>0.59173423261821056</v>
      </c>
    </row>
    <row r="22" spans="1:6" s="3" customFormat="1" ht="38.25">
      <c r="A22" s="468">
        <v>18</v>
      </c>
      <c r="B22" s="469" t="s">
        <v>36</v>
      </c>
      <c r="C22" s="470" t="s">
        <v>749</v>
      </c>
      <c r="D22" s="472">
        <v>39622</v>
      </c>
      <c r="E22" s="473">
        <v>43722</v>
      </c>
      <c r="F22" s="471">
        <f t="shared" si="0"/>
        <v>0.10347786583211348</v>
      </c>
    </row>
    <row r="23" spans="1:6" s="3" customFormat="1" ht="51">
      <c r="A23" s="468">
        <v>19</v>
      </c>
      <c r="B23" s="469" t="s">
        <v>240</v>
      </c>
      <c r="C23" s="470" t="s">
        <v>830</v>
      </c>
      <c r="D23" s="472">
        <v>40514</v>
      </c>
      <c r="E23" s="473">
        <v>41612</v>
      </c>
      <c r="F23" s="471">
        <f t="shared" si="0"/>
        <v>2.7101742607493706E-2</v>
      </c>
    </row>
    <row r="24" spans="1:6" s="3" customFormat="1" ht="22.5" customHeight="1">
      <c r="A24" s="468">
        <v>20</v>
      </c>
      <c r="B24" s="469" t="s">
        <v>512</v>
      </c>
      <c r="C24" s="470" t="s">
        <v>687</v>
      </c>
      <c r="D24" s="472">
        <v>33689</v>
      </c>
      <c r="E24" s="473">
        <v>38503</v>
      </c>
      <c r="F24" s="471">
        <f t="shared" si="0"/>
        <v>0.14289530707352549</v>
      </c>
    </row>
    <row r="25" spans="1:6" s="3" customFormat="1" ht="38.25">
      <c r="A25" s="468">
        <v>21</v>
      </c>
      <c r="B25" s="469" t="s">
        <v>274</v>
      </c>
      <c r="C25" s="470" t="s">
        <v>845</v>
      </c>
      <c r="D25" s="472">
        <v>32138</v>
      </c>
      <c r="E25" s="473">
        <v>38212</v>
      </c>
      <c r="F25" s="471">
        <f t="shared" si="0"/>
        <v>0.18899744850332939</v>
      </c>
    </row>
    <row r="26" spans="1:6" s="3" customFormat="1" ht="25.5">
      <c r="A26" s="468">
        <v>22</v>
      </c>
      <c r="B26" s="469" t="s">
        <v>220</v>
      </c>
      <c r="C26" s="470" t="s">
        <v>821</v>
      </c>
      <c r="D26" s="472">
        <v>28564</v>
      </c>
      <c r="E26" s="473">
        <v>31514</v>
      </c>
      <c r="F26" s="471">
        <f t="shared" si="0"/>
        <v>0.10327685198151519</v>
      </c>
    </row>
    <row r="27" spans="1:6" s="3" customFormat="1" ht="38.25">
      <c r="A27" s="468">
        <v>23</v>
      </c>
      <c r="B27" s="469" t="s">
        <v>248</v>
      </c>
      <c r="C27" s="470" t="s">
        <v>834</v>
      </c>
      <c r="D27" s="472">
        <v>22756</v>
      </c>
      <c r="E27" s="473">
        <v>29606</v>
      </c>
      <c r="F27" s="471">
        <f t="shared" si="0"/>
        <v>0.30101951133766919</v>
      </c>
    </row>
    <row r="28" spans="1:6" s="3" customFormat="1">
      <c r="A28" s="468">
        <v>24</v>
      </c>
      <c r="B28" s="469" t="s">
        <v>67</v>
      </c>
      <c r="C28" s="470" t="s">
        <v>68</v>
      </c>
      <c r="D28" s="472">
        <v>24362</v>
      </c>
      <c r="E28" s="473">
        <v>27462</v>
      </c>
      <c r="F28" s="471">
        <f t="shared" si="0"/>
        <v>0.12724735243411872</v>
      </c>
    </row>
    <row r="29" spans="1:6" s="3" customFormat="1" ht="25.5">
      <c r="A29" s="468">
        <v>25</v>
      </c>
      <c r="B29" s="469" t="s">
        <v>545</v>
      </c>
      <c r="C29" s="470" t="s">
        <v>695</v>
      </c>
      <c r="D29" s="472">
        <v>22986</v>
      </c>
      <c r="E29" s="473">
        <v>27039</v>
      </c>
      <c r="F29" s="471">
        <f t="shared" si="0"/>
        <v>0.17632471939441399</v>
      </c>
    </row>
    <row r="30" spans="1:6" s="3" customFormat="1" ht="25.5">
      <c r="A30" s="468">
        <v>26</v>
      </c>
      <c r="B30" s="469" t="s">
        <v>529</v>
      </c>
      <c r="C30" s="470" t="s">
        <v>694</v>
      </c>
      <c r="D30" s="472">
        <v>33188</v>
      </c>
      <c r="E30" s="473">
        <v>25066</v>
      </c>
      <c r="F30" s="471">
        <f t="shared" si="0"/>
        <v>-0.24472700976256478</v>
      </c>
    </row>
    <row r="31" spans="1:6" s="3" customFormat="1" ht="38.25">
      <c r="A31" s="468">
        <v>27</v>
      </c>
      <c r="B31" s="469" t="s">
        <v>232</v>
      </c>
      <c r="C31" s="470" t="s">
        <v>826</v>
      </c>
      <c r="D31" s="472">
        <v>22204</v>
      </c>
      <c r="E31" s="473">
        <v>20910</v>
      </c>
      <c r="F31" s="471">
        <f t="shared" si="0"/>
        <v>-5.8277787785984504E-2</v>
      </c>
    </row>
    <row r="32" spans="1:6" s="3" customFormat="1" ht="25.5">
      <c r="A32" s="468">
        <v>28</v>
      </c>
      <c r="B32" s="469" t="s">
        <v>350</v>
      </c>
      <c r="C32" s="470" t="s">
        <v>881</v>
      </c>
      <c r="D32" s="472">
        <v>23423</v>
      </c>
      <c r="E32" s="473">
        <v>19010</v>
      </c>
      <c r="F32" s="471">
        <f t="shared" si="0"/>
        <v>-0.18840455962088545</v>
      </c>
    </row>
    <row r="33" spans="1:6" s="3" customFormat="1" ht="22.5" customHeight="1">
      <c r="A33" s="468">
        <v>29</v>
      </c>
      <c r="B33" s="469" t="s">
        <v>115</v>
      </c>
      <c r="C33" s="470" t="s">
        <v>774</v>
      </c>
      <c r="D33" s="472">
        <v>13752</v>
      </c>
      <c r="E33" s="473">
        <v>16370</v>
      </c>
      <c r="F33" s="471">
        <f t="shared" si="0"/>
        <v>0.19037230948225711</v>
      </c>
    </row>
    <row r="34" spans="1:6" s="3" customFormat="1" ht="22.5" customHeight="1">
      <c r="A34" s="468">
        <v>30</v>
      </c>
      <c r="B34" s="469" t="s">
        <v>258</v>
      </c>
      <c r="C34" s="470" t="s">
        <v>838</v>
      </c>
      <c r="D34" s="472">
        <v>16030</v>
      </c>
      <c r="E34" s="473">
        <v>15899</v>
      </c>
      <c r="F34" s="471">
        <f t="shared" si="0"/>
        <v>-8.1721771678103551E-3</v>
      </c>
    </row>
    <row r="35" spans="1:6" s="3" customFormat="1" ht="38.25">
      <c r="A35" s="468">
        <v>31</v>
      </c>
      <c r="B35" s="469" t="s">
        <v>581</v>
      </c>
      <c r="C35" s="470" t="s">
        <v>711</v>
      </c>
      <c r="D35" s="472">
        <v>12328</v>
      </c>
      <c r="E35" s="473">
        <v>13304</v>
      </c>
      <c r="F35" s="471">
        <f t="shared" si="0"/>
        <v>7.9169370538611297E-2</v>
      </c>
    </row>
    <row r="36" spans="1:6" s="3" customFormat="1" ht="51">
      <c r="A36" s="468">
        <v>32</v>
      </c>
      <c r="B36" s="469" t="s">
        <v>250</v>
      </c>
      <c r="C36" s="470" t="s">
        <v>835</v>
      </c>
      <c r="D36" s="472">
        <v>15357</v>
      </c>
      <c r="E36" s="473">
        <v>12158</v>
      </c>
      <c r="F36" s="471">
        <f t="shared" si="0"/>
        <v>-0.20830891450153025</v>
      </c>
    </row>
    <row r="37" spans="1:6" s="3" customFormat="1" ht="38.25">
      <c r="A37" s="468">
        <v>33</v>
      </c>
      <c r="B37" s="469" t="s">
        <v>188</v>
      </c>
      <c r="C37" s="470" t="s">
        <v>807</v>
      </c>
      <c r="D37" s="472">
        <v>12377</v>
      </c>
      <c r="E37" s="473">
        <v>12137</v>
      </c>
      <c r="F37" s="471">
        <f t="shared" si="0"/>
        <v>-1.9390805526379576E-2</v>
      </c>
    </row>
    <row r="38" spans="1:6" s="3" customFormat="1" ht="25.5">
      <c r="A38" s="468">
        <v>34</v>
      </c>
      <c r="B38" s="469" t="s">
        <v>25</v>
      </c>
      <c r="C38" s="470" t="s">
        <v>745</v>
      </c>
      <c r="D38" s="472">
        <v>9182</v>
      </c>
      <c r="E38" s="473">
        <v>12017</v>
      </c>
      <c r="F38" s="471">
        <f t="shared" si="0"/>
        <v>0.30875626225223263</v>
      </c>
    </row>
    <row r="39" spans="1:6" s="3" customFormat="1" ht="15" customHeight="1">
      <c r="A39" s="468">
        <v>35</v>
      </c>
      <c r="B39" s="469" t="s">
        <v>120</v>
      </c>
      <c r="C39" s="470" t="s">
        <v>776</v>
      </c>
      <c r="D39" s="472">
        <v>9605</v>
      </c>
      <c r="E39" s="473">
        <v>11850</v>
      </c>
      <c r="F39" s="471">
        <f t="shared" si="0"/>
        <v>0.23373243102550756</v>
      </c>
    </row>
    <row r="40" spans="1:6" s="3" customFormat="1" ht="25.5">
      <c r="A40" s="468">
        <v>36</v>
      </c>
      <c r="B40" s="469" t="s">
        <v>312</v>
      </c>
      <c r="C40" s="470" t="s">
        <v>860</v>
      </c>
      <c r="D40" s="472">
        <v>12796</v>
      </c>
      <c r="E40" s="473">
        <v>11202</v>
      </c>
      <c r="F40" s="471">
        <f t="shared" si="0"/>
        <v>-0.12457017818068146</v>
      </c>
    </row>
    <row r="41" spans="1:6" s="3" customFormat="1">
      <c r="A41" s="468">
        <v>37</v>
      </c>
      <c r="B41" s="469" t="s">
        <v>562</v>
      </c>
      <c r="C41" s="470" t="s">
        <v>704</v>
      </c>
      <c r="D41" s="472">
        <v>4120</v>
      </c>
      <c r="E41" s="473">
        <v>10577</v>
      </c>
      <c r="F41" s="471">
        <f t="shared" si="0"/>
        <v>1.5672330097087379</v>
      </c>
    </row>
    <row r="42" spans="1:6" s="3" customFormat="1" ht="22.5" customHeight="1">
      <c r="A42" s="468">
        <v>38</v>
      </c>
      <c r="B42" s="469" t="s">
        <v>224</v>
      </c>
      <c r="C42" s="470" t="s">
        <v>822</v>
      </c>
      <c r="D42" s="472">
        <v>10509</v>
      </c>
      <c r="E42" s="473">
        <v>10534</v>
      </c>
      <c r="F42" s="471">
        <f t="shared" si="0"/>
        <v>2.3789133123988961E-3</v>
      </c>
    </row>
    <row r="43" spans="1:6" s="3" customFormat="1" ht="25.5">
      <c r="A43" s="468">
        <v>39</v>
      </c>
      <c r="B43" s="469" t="s">
        <v>358</v>
      </c>
      <c r="C43" s="470" t="s">
        <v>885</v>
      </c>
      <c r="D43" s="472">
        <v>7190</v>
      </c>
      <c r="E43" s="473">
        <v>10434</v>
      </c>
      <c r="F43" s="471">
        <f t="shared" si="0"/>
        <v>0.45118219749652294</v>
      </c>
    </row>
    <row r="44" spans="1:6" s="3" customFormat="1" ht="22.5" customHeight="1">
      <c r="A44" s="468">
        <v>40</v>
      </c>
      <c r="B44" s="469" t="s">
        <v>202</v>
      </c>
      <c r="C44" s="470" t="s">
        <v>813</v>
      </c>
      <c r="D44" s="472">
        <v>10526</v>
      </c>
      <c r="E44" s="473">
        <v>9909</v>
      </c>
      <c r="F44" s="471">
        <f t="shared" si="0"/>
        <v>-5.8616758502755086E-2</v>
      </c>
    </row>
    <row r="45" spans="1:6" s="3" customFormat="1" ht="51">
      <c r="A45" s="468">
        <v>41</v>
      </c>
      <c r="B45" s="469" t="s">
        <v>136</v>
      </c>
      <c r="C45" s="470" t="s">
        <v>783</v>
      </c>
      <c r="D45" s="472">
        <v>9497</v>
      </c>
      <c r="E45" s="473">
        <v>9765</v>
      </c>
      <c r="F45" s="471">
        <f t="shared" si="0"/>
        <v>2.8219437717173845E-2</v>
      </c>
    </row>
    <row r="46" spans="1:6" s="3" customFormat="1" ht="25.5">
      <c r="A46" s="468">
        <v>42</v>
      </c>
      <c r="B46" s="469" t="s">
        <v>190</v>
      </c>
      <c r="C46" s="470" t="s">
        <v>808</v>
      </c>
      <c r="D46" s="472">
        <v>11060</v>
      </c>
      <c r="E46" s="473">
        <v>8764</v>
      </c>
      <c r="F46" s="471">
        <f t="shared" si="0"/>
        <v>-0.20759493670886076</v>
      </c>
    </row>
    <row r="47" spans="1:6" s="3" customFormat="1" ht="22.5" customHeight="1">
      <c r="A47" s="468">
        <v>43</v>
      </c>
      <c r="B47" s="469" t="s">
        <v>254</v>
      </c>
      <c r="C47" s="470" t="s">
        <v>836</v>
      </c>
      <c r="D47" s="472">
        <v>11478</v>
      </c>
      <c r="E47" s="473">
        <v>8680</v>
      </c>
      <c r="F47" s="471">
        <f t="shared" si="0"/>
        <v>-0.24377069175814603</v>
      </c>
    </row>
    <row r="48" spans="1:6" s="3" customFormat="1" ht="22.5" customHeight="1">
      <c r="A48" s="468">
        <v>44</v>
      </c>
      <c r="B48" s="469" t="s">
        <v>173</v>
      </c>
      <c r="C48" s="470" t="s">
        <v>802</v>
      </c>
      <c r="D48" s="472">
        <v>9332</v>
      </c>
      <c r="E48" s="473">
        <v>8556</v>
      </c>
      <c r="F48" s="471">
        <f t="shared" si="0"/>
        <v>-8.3154736390912989E-2</v>
      </c>
    </row>
    <row r="49" spans="1:6" s="3" customFormat="1" ht="22.5" customHeight="1">
      <c r="A49" s="468">
        <v>45</v>
      </c>
      <c r="B49" s="469" t="s">
        <v>556</v>
      </c>
      <c r="C49" s="470" t="s">
        <v>701</v>
      </c>
      <c r="D49" s="472">
        <v>4921</v>
      </c>
      <c r="E49" s="473">
        <v>7950</v>
      </c>
      <c r="F49" s="471">
        <f t="shared" si="0"/>
        <v>0.61552529973582604</v>
      </c>
    </row>
    <row r="50" spans="1:6" s="3" customFormat="1" ht="38.25">
      <c r="A50" s="468">
        <v>46</v>
      </c>
      <c r="B50" s="469" t="s">
        <v>282</v>
      </c>
      <c r="C50" s="470" t="s">
        <v>849</v>
      </c>
      <c r="D50" s="472">
        <v>3513</v>
      </c>
      <c r="E50" s="473">
        <v>7585</v>
      </c>
      <c r="F50" s="471">
        <f t="shared" si="0"/>
        <v>1.1591232564759464</v>
      </c>
    </row>
    <row r="51" spans="1:6" s="3" customFormat="1" ht="22.5" customHeight="1">
      <c r="A51" s="468">
        <v>47</v>
      </c>
      <c r="B51" s="469" t="s">
        <v>262</v>
      </c>
      <c r="C51" s="470" t="s">
        <v>840</v>
      </c>
      <c r="D51" s="472">
        <v>6088</v>
      </c>
      <c r="E51" s="473">
        <v>7196</v>
      </c>
      <c r="F51" s="471">
        <f t="shared" si="0"/>
        <v>0.18199737187910645</v>
      </c>
    </row>
    <row r="52" spans="1:6" s="3" customFormat="1" ht="25.5">
      <c r="A52" s="468">
        <v>48</v>
      </c>
      <c r="B52" s="469" t="s">
        <v>604</v>
      </c>
      <c r="C52" s="470" t="s">
        <v>721</v>
      </c>
      <c r="D52" s="472">
        <v>3360</v>
      </c>
      <c r="E52" s="473">
        <v>6886</v>
      </c>
      <c r="F52" s="471">
        <f t="shared" si="0"/>
        <v>1.049404761904762</v>
      </c>
    </row>
    <row r="53" spans="1:6" s="3" customFormat="1" ht="38.25" customHeight="1">
      <c r="A53" s="468">
        <v>49</v>
      </c>
      <c r="B53" s="469" t="s">
        <v>270</v>
      </c>
      <c r="C53" s="470" t="s">
        <v>843</v>
      </c>
      <c r="D53" s="472">
        <v>7149</v>
      </c>
      <c r="E53" s="473">
        <v>6349</v>
      </c>
      <c r="F53" s="471">
        <f t="shared" si="0"/>
        <v>-0.11190376276402295</v>
      </c>
    </row>
    <row r="54" spans="1:6" s="3" customFormat="1" ht="51">
      <c r="A54" s="468">
        <v>50</v>
      </c>
      <c r="B54" s="469" t="s">
        <v>242</v>
      </c>
      <c r="C54" s="470" t="s">
        <v>831</v>
      </c>
      <c r="D54" s="472">
        <v>6713</v>
      </c>
      <c r="E54" s="473">
        <v>5774</v>
      </c>
      <c r="F54" s="471">
        <f t="shared" si="0"/>
        <v>-0.13987784894979891</v>
      </c>
    </row>
    <row r="55" spans="1:6" s="3" customFormat="1" ht="25.5">
      <c r="A55" s="468">
        <v>51</v>
      </c>
      <c r="B55" s="469" t="s">
        <v>483</v>
      </c>
      <c r="C55" s="470" t="s">
        <v>828</v>
      </c>
      <c r="D55" s="472">
        <v>5531</v>
      </c>
      <c r="E55" s="473">
        <v>5678</v>
      </c>
      <c r="F55" s="471">
        <f t="shared" si="0"/>
        <v>2.6577472428132343E-2</v>
      </c>
    </row>
    <row r="56" spans="1:6" s="3" customFormat="1" ht="38.25">
      <c r="A56" s="468">
        <v>52</v>
      </c>
      <c r="B56" s="469" t="s">
        <v>230</v>
      </c>
      <c r="C56" s="470" t="s">
        <v>825</v>
      </c>
      <c r="D56" s="472">
        <v>5421</v>
      </c>
      <c r="E56" s="473">
        <v>5377</v>
      </c>
      <c r="F56" s="471">
        <f t="shared" si="0"/>
        <v>-8.1165836561520009E-3</v>
      </c>
    </row>
    <row r="57" spans="1:6" s="3" customFormat="1">
      <c r="A57" s="468">
        <v>53</v>
      </c>
      <c r="B57" s="469" t="s">
        <v>272</v>
      </c>
      <c r="C57" s="470" t="s">
        <v>844</v>
      </c>
      <c r="D57" s="472">
        <v>6277</v>
      </c>
      <c r="E57" s="473">
        <v>5179</v>
      </c>
      <c r="F57" s="471">
        <f t="shared" si="0"/>
        <v>-0.17492432690775847</v>
      </c>
    </row>
    <row r="58" spans="1:6" s="3" customFormat="1" ht="22.5" customHeight="1">
      <c r="A58" s="468">
        <v>54</v>
      </c>
      <c r="B58" s="469" t="s">
        <v>256</v>
      </c>
      <c r="C58" s="470" t="s">
        <v>837</v>
      </c>
      <c r="D58" s="472">
        <v>3154</v>
      </c>
      <c r="E58" s="473">
        <v>5169</v>
      </c>
      <c r="F58" s="471">
        <f t="shared" si="0"/>
        <v>0.63887127457197213</v>
      </c>
    </row>
    <row r="59" spans="1:6" s="3" customFormat="1" ht="38.25">
      <c r="A59" s="468">
        <v>55</v>
      </c>
      <c r="B59" s="469" t="s">
        <v>520</v>
      </c>
      <c r="C59" s="470" t="s">
        <v>691</v>
      </c>
      <c r="D59" s="472">
        <v>3577</v>
      </c>
      <c r="E59" s="473">
        <v>5158</v>
      </c>
      <c r="F59" s="471">
        <f t="shared" si="0"/>
        <v>0.44199049482806824</v>
      </c>
    </row>
    <row r="60" spans="1:6" s="3" customFormat="1" ht="38.25">
      <c r="A60" s="468">
        <v>56</v>
      </c>
      <c r="B60" s="469" t="s">
        <v>560</v>
      </c>
      <c r="C60" s="470" t="s">
        <v>703</v>
      </c>
      <c r="D60" s="472">
        <v>4328</v>
      </c>
      <c r="E60" s="473">
        <v>4899</v>
      </c>
      <c r="F60" s="471">
        <f t="shared" si="0"/>
        <v>0.13193160813308688</v>
      </c>
    </row>
    <row r="61" spans="1:6" s="3" customFormat="1" ht="22.5" customHeight="1">
      <c r="A61" s="468">
        <v>57</v>
      </c>
      <c r="B61" s="469" t="s">
        <v>10</v>
      </c>
      <c r="C61" s="470" t="s">
        <v>738</v>
      </c>
      <c r="D61" s="472">
        <v>5728</v>
      </c>
      <c r="E61" s="473">
        <v>4769</v>
      </c>
      <c r="F61" s="471">
        <f t="shared" si="0"/>
        <v>-0.16742318435754189</v>
      </c>
    </row>
    <row r="62" spans="1:6" s="3" customFormat="1" ht="22.5" customHeight="1">
      <c r="A62" s="468">
        <v>58</v>
      </c>
      <c r="B62" s="469" t="s">
        <v>206</v>
      </c>
      <c r="C62" s="470" t="s">
        <v>815</v>
      </c>
      <c r="D62" s="472">
        <v>6053</v>
      </c>
      <c r="E62" s="473">
        <v>4583</v>
      </c>
      <c r="F62" s="471">
        <f t="shared" si="0"/>
        <v>-0.2428547827523542</v>
      </c>
    </row>
    <row r="63" spans="1:6" s="3" customFormat="1" ht="22.5" customHeight="1">
      <c r="A63" s="468">
        <v>59</v>
      </c>
      <c r="B63" s="469" t="s">
        <v>644</v>
      </c>
      <c r="C63" s="470" t="s">
        <v>864</v>
      </c>
      <c r="D63" s="472">
        <v>2577</v>
      </c>
      <c r="E63" s="473">
        <v>4338</v>
      </c>
      <c r="F63" s="471">
        <f t="shared" si="0"/>
        <v>0.68335273573923161</v>
      </c>
    </row>
    <row r="64" spans="1:6" s="3" customFormat="1">
      <c r="A64" s="468">
        <v>60</v>
      </c>
      <c r="B64" s="469" t="s">
        <v>629</v>
      </c>
      <c r="C64" s="470" t="s">
        <v>733</v>
      </c>
      <c r="D64" s="472">
        <v>5385</v>
      </c>
      <c r="E64" s="473">
        <v>4016</v>
      </c>
      <c r="F64" s="471">
        <f t="shared" si="0"/>
        <v>-0.25422469823584032</v>
      </c>
    </row>
    <row r="65" spans="1:6" s="3" customFormat="1" ht="38.25">
      <c r="A65" s="468">
        <v>61</v>
      </c>
      <c r="B65" s="469" t="s">
        <v>569</v>
      </c>
      <c r="C65" s="470" t="s">
        <v>707</v>
      </c>
      <c r="D65" s="472">
        <v>2663</v>
      </c>
      <c r="E65" s="473">
        <v>3892</v>
      </c>
      <c r="F65" s="471">
        <f t="shared" si="0"/>
        <v>0.46150957566654149</v>
      </c>
    </row>
    <row r="66" spans="1:6" s="3" customFormat="1" ht="22.5" customHeight="1">
      <c r="A66" s="468">
        <v>62</v>
      </c>
      <c r="B66" s="469" t="s">
        <v>645</v>
      </c>
      <c r="C66" s="470" t="s">
        <v>865</v>
      </c>
      <c r="D66" s="472">
        <v>2188</v>
      </c>
      <c r="E66" s="473">
        <v>3670</v>
      </c>
      <c r="F66" s="471">
        <f t="shared" si="0"/>
        <v>0.67733089579524675</v>
      </c>
    </row>
    <row r="67" spans="1:6" s="3" customFormat="1" ht="51">
      <c r="A67" s="468">
        <v>63</v>
      </c>
      <c r="B67" s="469" t="s">
        <v>549</v>
      </c>
      <c r="C67" s="470" t="s">
        <v>697</v>
      </c>
      <c r="D67" s="472">
        <v>3726</v>
      </c>
      <c r="E67" s="473">
        <v>3473</v>
      </c>
      <c r="F67" s="471">
        <f t="shared" si="0"/>
        <v>-6.7901234567901231E-2</v>
      </c>
    </row>
    <row r="68" spans="1:6" s="3" customFormat="1" ht="25.5">
      <c r="A68" s="468">
        <v>64</v>
      </c>
      <c r="B68" s="469" t="s">
        <v>493</v>
      </c>
      <c r="C68" s="470" t="s">
        <v>681</v>
      </c>
      <c r="D68" s="472">
        <v>2670</v>
      </c>
      <c r="E68" s="473">
        <v>3352</v>
      </c>
      <c r="F68" s="471">
        <f t="shared" si="0"/>
        <v>0.25543071161048692</v>
      </c>
    </row>
    <row r="69" spans="1:6" s="3" customFormat="1">
      <c r="A69" s="468">
        <v>65</v>
      </c>
      <c r="B69" s="469" t="s">
        <v>495</v>
      </c>
      <c r="C69" s="470" t="s">
        <v>682</v>
      </c>
      <c r="D69" s="472">
        <v>2260</v>
      </c>
      <c r="E69" s="473">
        <v>3198</v>
      </c>
      <c r="F69" s="471">
        <f t="shared" si="0"/>
        <v>0.41504424778761062</v>
      </c>
    </row>
    <row r="70" spans="1:6" s="3" customFormat="1">
      <c r="A70" s="468">
        <v>66</v>
      </c>
      <c r="B70" s="469" t="s">
        <v>642</v>
      </c>
      <c r="C70" s="470" t="s">
        <v>785</v>
      </c>
      <c r="D70" s="472">
        <v>2244</v>
      </c>
      <c r="E70" s="473">
        <v>3138</v>
      </c>
      <c r="F70" s="471">
        <f t="shared" ref="F70:F104" si="1">IF(D70&gt;0, (E70-D70)/D70, "n/a")</f>
        <v>0.39839572192513367</v>
      </c>
    </row>
    <row r="71" spans="1:6" s="3" customFormat="1" ht="38.25">
      <c r="A71" s="468">
        <v>67</v>
      </c>
      <c r="B71" s="469" t="s">
        <v>29</v>
      </c>
      <c r="C71" s="470" t="s">
        <v>747</v>
      </c>
      <c r="D71" s="472">
        <v>2847</v>
      </c>
      <c r="E71" s="473">
        <v>3135</v>
      </c>
      <c r="F71" s="471">
        <f t="shared" si="1"/>
        <v>0.10115911485774499</v>
      </c>
    </row>
    <row r="72" spans="1:6" s="3" customFormat="1">
      <c r="A72" s="468">
        <v>68</v>
      </c>
      <c r="B72" s="469" t="s">
        <v>14</v>
      </c>
      <c r="C72" s="470" t="s">
        <v>740</v>
      </c>
      <c r="D72" s="472">
        <v>3469</v>
      </c>
      <c r="E72" s="473">
        <v>3114</v>
      </c>
      <c r="F72" s="471">
        <f t="shared" si="1"/>
        <v>-0.1023349668492361</v>
      </c>
    </row>
    <row r="73" spans="1:6" s="3" customFormat="1" ht="22.5" customHeight="1">
      <c r="A73" s="468">
        <v>69</v>
      </c>
      <c r="B73" s="469" t="s">
        <v>320</v>
      </c>
      <c r="C73" s="470" t="s">
        <v>863</v>
      </c>
      <c r="D73" s="472">
        <v>2737</v>
      </c>
      <c r="E73" s="473">
        <v>3109</v>
      </c>
      <c r="F73" s="471">
        <f t="shared" si="1"/>
        <v>0.13591523565948119</v>
      </c>
    </row>
    <row r="74" spans="1:6" s="3" customFormat="1" ht="25.5">
      <c r="A74" s="468">
        <v>70</v>
      </c>
      <c r="B74" s="469" t="s">
        <v>83</v>
      </c>
      <c r="C74" s="470" t="s">
        <v>764</v>
      </c>
      <c r="D74" s="472">
        <v>1688</v>
      </c>
      <c r="E74" s="473">
        <v>2968</v>
      </c>
      <c r="F74" s="471">
        <f t="shared" si="1"/>
        <v>0.75829383886255919</v>
      </c>
    </row>
    <row r="75" spans="1:6" s="3" customFormat="1" ht="22.5" customHeight="1">
      <c r="A75" s="468">
        <v>71</v>
      </c>
      <c r="B75" s="469" t="s">
        <v>316</v>
      </c>
      <c r="C75" s="470" t="s">
        <v>862</v>
      </c>
      <c r="D75" s="472">
        <v>591</v>
      </c>
      <c r="E75" s="473">
        <v>2947</v>
      </c>
      <c r="F75" s="471">
        <f t="shared" si="1"/>
        <v>3.9864636209813873</v>
      </c>
    </row>
    <row r="76" spans="1:6" s="3" customFormat="1" ht="38.25">
      <c r="A76" s="468">
        <v>72</v>
      </c>
      <c r="B76" s="469" t="s">
        <v>294</v>
      </c>
      <c r="C76" s="470" t="s">
        <v>854</v>
      </c>
      <c r="D76" s="472">
        <v>2404</v>
      </c>
      <c r="E76" s="473">
        <v>2823</v>
      </c>
      <c r="F76" s="471">
        <f t="shared" si="1"/>
        <v>0.17429284525790351</v>
      </c>
    </row>
    <row r="77" spans="1:6" s="3" customFormat="1" ht="38.25">
      <c r="A77" s="468">
        <v>73</v>
      </c>
      <c r="B77" s="469" t="s">
        <v>558</v>
      </c>
      <c r="C77" s="470" t="s">
        <v>702</v>
      </c>
      <c r="D77" s="472">
        <v>2408</v>
      </c>
      <c r="E77" s="473">
        <v>2820</v>
      </c>
      <c r="F77" s="471">
        <f t="shared" si="1"/>
        <v>0.17109634551495018</v>
      </c>
    </row>
    <row r="78" spans="1:6" s="3" customFormat="1" ht="38.25">
      <c r="A78" s="468">
        <v>74</v>
      </c>
      <c r="B78" s="469" t="s">
        <v>518</v>
      </c>
      <c r="C78" s="470" t="s">
        <v>690</v>
      </c>
      <c r="D78" s="472">
        <v>7065</v>
      </c>
      <c r="E78" s="473">
        <v>2742</v>
      </c>
      <c r="F78" s="471">
        <f t="shared" si="1"/>
        <v>-0.61188959660297237</v>
      </c>
    </row>
    <row r="79" spans="1:6" s="3" customFormat="1" ht="38.25">
      <c r="A79" s="468">
        <v>75</v>
      </c>
      <c r="B79" s="469" t="s">
        <v>170</v>
      </c>
      <c r="C79" s="470" t="s">
        <v>800</v>
      </c>
      <c r="D79" s="472">
        <v>2818</v>
      </c>
      <c r="E79" s="473">
        <v>2739</v>
      </c>
      <c r="F79" s="471">
        <f t="shared" si="1"/>
        <v>-2.8034066713981547E-2</v>
      </c>
    </row>
    <row r="80" spans="1:6" s="3" customFormat="1">
      <c r="A80" s="468">
        <v>76</v>
      </c>
      <c r="B80" s="469" t="s">
        <v>572</v>
      </c>
      <c r="C80" s="470" t="s">
        <v>708</v>
      </c>
      <c r="D80" s="472">
        <v>1665</v>
      </c>
      <c r="E80" s="473">
        <v>2698</v>
      </c>
      <c r="F80" s="471">
        <f t="shared" si="1"/>
        <v>0.62042042042042045</v>
      </c>
    </row>
    <row r="81" spans="1:6" s="3" customFormat="1" ht="38.25">
      <c r="A81" s="468">
        <v>77</v>
      </c>
      <c r="B81" s="469" t="s">
        <v>514</v>
      </c>
      <c r="C81" s="470" t="s">
        <v>688</v>
      </c>
      <c r="D81" s="472">
        <v>865</v>
      </c>
      <c r="E81" s="473">
        <v>2490</v>
      </c>
      <c r="F81" s="471">
        <f t="shared" si="1"/>
        <v>1.8786127167630058</v>
      </c>
    </row>
    <row r="82" spans="1:6" s="3" customFormat="1" ht="38.25">
      <c r="A82" s="468">
        <v>78</v>
      </c>
      <c r="B82" s="469" t="s">
        <v>288</v>
      </c>
      <c r="C82" s="470" t="s">
        <v>851</v>
      </c>
      <c r="D82" s="472">
        <v>3165</v>
      </c>
      <c r="E82" s="473">
        <v>2384</v>
      </c>
      <c r="F82" s="471">
        <f t="shared" si="1"/>
        <v>-0.2467614533965245</v>
      </c>
    </row>
    <row r="83" spans="1:6" s="3" customFormat="1" ht="51">
      <c r="A83" s="468">
        <v>79</v>
      </c>
      <c r="B83" s="469" t="s">
        <v>302</v>
      </c>
      <c r="C83" s="470" t="s">
        <v>856</v>
      </c>
      <c r="D83" s="472">
        <v>1740</v>
      </c>
      <c r="E83" s="473">
        <v>2383</v>
      </c>
      <c r="F83" s="471">
        <f t="shared" si="1"/>
        <v>0.36954022988505747</v>
      </c>
    </row>
    <row r="84" spans="1:6" s="3" customFormat="1">
      <c r="A84" s="468">
        <v>80</v>
      </c>
      <c r="B84" s="469" t="s">
        <v>525</v>
      </c>
      <c r="C84" s="470" t="s">
        <v>692</v>
      </c>
      <c r="D84" s="472">
        <v>1731</v>
      </c>
      <c r="E84" s="473">
        <v>2173</v>
      </c>
      <c r="F84" s="471">
        <f t="shared" si="1"/>
        <v>0.2553437319468515</v>
      </c>
    </row>
    <row r="85" spans="1:6" s="3" customFormat="1" ht="25.5">
      <c r="A85" s="468">
        <v>81</v>
      </c>
      <c r="B85" s="469" t="s">
        <v>623</v>
      </c>
      <c r="C85" s="470" t="s">
        <v>730</v>
      </c>
      <c r="D85" s="472">
        <v>2130</v>
      </c>
      <c r="E85" s="473">
        <v>2142</v>
      </c>
      <c r="F85" s="471">
        <f t="shared" si="1"/>
        <v>5.6338028169014088E-3</v>
      </c>
    </row>
    <row r="86" spans="1:6" s="3" customFormat="1" ht="38.25">
      <c r="A86" s="468">
        <v>82</v>
      </c>
      <c r="B86" s="469" t="s">
        <v>306</v>
      </c>
      <c r="C86" s="470" t="s">
        <v>858</v>
      </c>
      <c r="D86" s="472">
        <v>2068</v>
      </c>
      <c r="E86" s="473">
        <v>2071</v>
      </c>
      <c r="F86" s="471">
        <f t="shared" si="1"/>
        <v>1.4506769825918763E-3</v>
      </c>
    </row>
    <row r="87" spans="1:6" s="3" customFormat="1" ht="22.5" customHeight="1">
      <c r="A87" s="468">
        <v>83</v>
      </c>
      <c r="B87" s="469" t="s">
        <v>81</v>
      </c>
      <c r="C87" s="470" t="s">
        <v>763</v>
      </c>
      <c r="D87" s="472">
        <v>1265</v>
      </c>
      <c r="E87" s="473">
        <v>2056</v>
      </c>
      <c r="F87" s="471">
        <f t="shared" si="1"/>
        <v>0.62529644268774709</v>
      </c>
    </row>
    <row r="88" spans="1:6" s="3" customFormat="1" ht="51">
      <c r="A88" s="468">
        <v>84</v>
      </c>
      <c r="B88" s="469" t="s">
        <v>246</v>
      </c>
      <c r="C88" s="470" t="s">
        <v>833</v>
      </c>
      <c r="D88" s="472">
        <v>2102</v>
      </c>
      <c r="E88" s="473">
        <v>1841</v>
      </c>
      <c r="F88" s="471">
        <f t="shared" si="1"/>
        <v>-0.1241674595623216</v>
      </c>
    </row>
    <row r="89" spans="1:6" s="3" customFormat="1">
      <c r="A89" s="468">
        <v>85</v>
      </c>
      <c r="B89" s="469" t="s">
        <v>485</v>
      </c>
      <c r="C89" s="470" t="s">
        <v>677</v>
      </c>
      <c r="D89" s="472">
        <v>2007</v>
      </c>
      <c r="E89" s="473">
        <v>1733</v>
      </c>
      <c r="F89" s="471">
        <f t="shared" si="1"/>
        <v>-0.13652217239661185</v>
      </c>
    </row>
    <row r="90" spans="1:6" s="3" customFormat="1" ht="38.25" customHeight="1">
      <c r="A90" s="468">
        <v>86</v>
      </c>
      <c r="B90" s="469" t="s">
        <v>551</v>
      </c>
      <c r="C90" s="470" t="s">
        <v>698</v>
      </c>
      <c r="D90" s="472">
        <v>6361</v>
      </c>
      <c r="E90" s="473">
        <v>1687</v>
      </c>
      <c r="F90" s="471">
        <f t="shared" si="1"/>
        <v>-0.73479012733846882</v>
      </c>
    </row>
    <row r="91" spans="1:6" s="3" customFormat="1" ht="22.5" customHeight="1">
      <c r="A91" s="468">
        <v>87</v>
      </c>
      <c r="B91" s="469" t="s">
        <v>71</v>
      </c>
      <c r="C91" s="470" t="s">
        <v>759</v>
      </c>
      <c r="D91" s="472">
        <v>1940</v>
      </c>
      <c r="E91" s="473">
        <v>1639</v>
      </c>
      <c r="F91" s="471">
        <f t="shared" si="1"/>
        <v>-0.15515463917525774</v>
      </c>
    </row>
    <row r="92" spans="1:6" s="3" customFormat="1" ht="22.5" customHeight="1">
      <c r="A92" s="468">
        <v>88</v>
      </c>
      <c r="B92" s="469" t="s">
        <v>591</v>
      </c>
      <c r="C92" s="470" t="s">
        <v>716</v>
      </c>
      <c r="D92" s="472">
        <v>2245</v>
      </c>
      <c r="E92" s="473">
        <v>1551</v>
      </c>
      <c r="F92" s="471">
        <f t="shared" si="1"/>
        <v>-0.3091314031180401</v>
      </c>
    </row>
    <row r="93" spans="1:6" s="3" customFormat="1" ht="25.5">
      <c r="A93" s="468">
        <v>89</v>
      </c>
      <c r="B93" s="469" t="s">
        <v>627</v>
      </c>
      <c r="C93" s="470" t="s">
        <v>732</v>
      </c>
      <c r="D93" s="472">
        <v>1291</v>
      </c>
      <c r="E93" s="473">
        <v>1464</v>
      </c>
      <c r="F93" s="471">
        <f t="shared" si="1"/>
        <v>0.13400464756003097</v>
      </c>
    </row>
    <row r="94" spans="1:6" s="3" customFormat="1" ht="39" customHeight="1">
      <c r="A94" s="468">
        <v>90</v>
      </c>
      <c r="B94" s="469" t="s">
        <v>634</v>
      </c>
      <c r="C94" s="470" t="s">
        <v>699</v>
      </c>
      <c r="D94" s="472">
        <v>1421</v>
      </c>
      <c r="E94" s="473">
        <v>1451</v>
      </c>
      <c r="F94" s="471">
        <f t="shared" si="1"/>
        <v>2.1111893033075299E-2</v>
      </c>
    </row>
    <row r="95" spans="1:6" s="3" customFormat="1" ht="22.5" customHeight="1">
      <c r="A95" s="468">
        <v>91</v>
      </c>
      <c r="B95" s="469" t="s">
        <v>200</v>
      </c>
      <c r="C95" s="470" t="s">
        <v>812</v>
      </c>
      <c r="D95" s="472">
        <v>2713</v>
      </c>
      <c r="E95" s="473">
        <v>1437</v>
      </c>
      <c r="F95" s="471">
        <f t="shared" si="1"/>
        <v>-0.47032805012900847</v>
      </c>
    </row>
    <row r="96" spans="1:6" s="3" customFormat="1" ht="22.5" customHeight="1">
      <c r="A96" s="468">
        <v>92</v>
      </c>
      <c r="B96" s="469" t="s">
        <v>122</v>
      </c>
      <c r="C96" s="470" t="s">
        <v>777</v>
      </c>
      <c r="D96" s="472">
        <v>1141</v>
      </c>
      <c r="E96" s="473">
        <v>1427</v>
      </c>
      <c r="F96" s="471">
        <f t="shared" si="1"/>
        <v>0.25065731814198072</v>
      </c>
    </row>
    <row r="97" spans="1:6" s="3" customFormat="1" ht="22.5" customHeight="1">
      <c r="A97" s="468">
        <v>93</v>
      </c>
      <c r="B97" s="469" t="s">
        <v>284</v>
      </c>
      <c r="C97" s="470" t="s">
        <v>850</v>
      </c>
      <c r="D97" s="472">
        <v>1366</v>
      </c>
      <c r="E97" s="473">
        <v>1424</v>
      </c>
      <c r="F97" s="471">
        <f t="shared" si="1"/>
        <v>4.24597364568082E-2</v>
      </c>
    </row>
    <row r="98" spans="1:6" s="3" customFormat="1" ht="22.5" customHeight="1">
      <c r="A98" s="468">
        <v>94</v>
      </c>
      <c r="B98" s="469" t="s">
        <v>181</v>
      </c>
      <c r="C98" s="470" t="s">
        <v>805</v>
      </c>
      <c r="D98" s="472">
        <v>1079</v>
      </c>
      <c r="E98" s="473">
        <v>1404</v>
      </c>
      <c r="F98" s="471">
        <f t="shared" si="1"/>
        <v>0.30120481927710846</v>
      </c>
    </row>
    <row r="99" spans="1:6" s="3" customFormat="1" ht="22.5" customHeight="1">
      <c r="A99" s="468">
        <v>95</v>
      </c>
      <c r="B99" s="469" t="s">
        <v>329</v>
      </c>
      <c r="C99" s="470" t="s">
        <v>869</v>
      </c>
      <c r="D99" s="472">
        <v>1317</v>
      </c>
      <c r="E99" s="473">
        <v>1367</v>
      </c>
      <c r="F99" s="471">
        <f t="shared" si="1"/>
        <v>3.7965072133637055E-2</v>
      </c>
    </row>
    <row r="100" spans="1:6" s="3" customFormat="1" ht="22.5" customHeight="1">
      <c r="A100" s="468">
        <v>96</v>
      </c>
      <c r="B100" s="469" t="s">
        <v>612</v>
      </c>
      <c r="C100" s="470" t="s">
        <v>725</v>
      </c>
      <c r="D100" s="472">
        <v>929</v>
      </c>
      <c r="E100" s="473">
        <v>1360</v>
      </c>
      <c r="F100" s="471">
        <f t="shared" si="1"/>
        <v>0.46393972012917117</v>
      </c>
    </row>
    <row r="101" spans="1:6" s="3" customFormat="1" ht="22.5" customHeight="1">
      <c r="A101" s="468">
        <v>97</v>
      </c>
      <c r="B101" s="469" t="s">
        <v>164</v>
      </c>
      <c r="C101" s="470" t="s">
        <v>797</v>
      </c>
      <c r="D101" s="472">
        <v>1026</v>
      </c>
      <c r="E101" s="473">
        <v>1335</v>
      </c>
      <c r="F101" s="471">
        <f t="shared" si="1"/>
        <v>0.30116959064327486</v>
      </c>
    </row>
    <row r="102" spans="1:6" s="3" customFormat="1" ht="22.5" customHeight="1">
      <c r="A102" s="468">
        <v>98</v>
      </c>
      <c r="B102" s="469" t="s">
        <v>20</v>
      </c>
      <c r="C102" s="470" t="s">
        <v>743</v>
      </c>
      <c r="D102" s="472">
        <v>70</v>
      </c>
      <c r="E102" s="473">
        <v>1306</v>
      </c>
      <c r="F102" s="471">
        <f t="shared" si="1"/>
        <v>17.657142857142858</v>
      </c>
    </row>
    <row r="103" spans="1:6" s="3" customFormat="1" ht="25.5">
      <c r="A103" s="468">
        <v>99</v>
      </c>
      <c r="B103" s="469" t="s">
        <v>218</v>
      </c>
      <c r="C103" s="470" t="s">
        <v>820</v>
      </c>
      <c r="D103" s="472">
        <v>947</v>
      </c>
      <c r="E103" s="473">
        <v>1292</v>
      </c>
      <c r="F103" s="471">
        <f t="shared" si="1"/>
        <v>0.36430834213305174</v>
      </c>
    </row>
    <row r="104" spans="1:6" s="3" customFormat="1" ht="22.5" customHeight="1">
      <c r="A104" s="468">
        <v>100</v>
      </c>
      <c r="B104" s="469" t="s">
        <v>278</v>
      </c>
      <c r="C104" s="470" t="s">
        <v>847</v>
      </c>
      <c r="D104" s="472">
        <v>564</v>
      </c>
      <c r="E104" s="473">
        <v>1094</v>
      </c>
      <c r="F104" s="471">
        <f t="shared" si="1"/>
        <v>0.93971631205673756</v>
      </c>
    </row>
    <row r="105" spans="1:6">
      <c r="B105" s="61"/>
      <c r="C105" s="62"/>
      <c r="D105" s="73"/>
      <c r="E105" s="75"/>
    </row>
    <row r="106" spans="1:6">
      <c r="B106" s="61"/>
      <c r="C106" s="62"/>
      <c r="D106" s="73"/>
      <c r="E106" s="75"/>
    </row>
    <row r="107" spans="1:6">
      <c r="B107" s="61"/>
      <c r="C107" s="62"/>
      <c r="D107" s="73"/>
      <c r="E107" s="75"/>
    </row>
    <row r="108" spans="1:6">
      <c r="B108" s="61"/>
      <c r="C108" s="62"/>
      <c r="D108" s="73"/>
      <c r="E108" s="75"/>
    </row>
    <row r="109" spans="1:6">
      <c r="B109" s="61"/>
      <c r="C109" s="62"/>
      <c r="D109" s="73"/>
      <c r="E109" s="75"/>
    </row>
    <row r="110" spans="1:6">
      <c r="B110" s="61"/>
      <c r="C110" s="62"/>
      <c r="D110" s="73"/>
      <c r="E110" s="75"/>
    </row>
    <row r="111" spans="1:6">
      <c r="B111" s="61"/>
      <c r="C111" s="62"/>
      <c r="D111" s="73"/>
      <c r="E111" s="75"/>
    </row>
    <row r="112" spans="1:6">
      <c r="B112" s="61"/>
      <c r="C112" s="62"/>
      <c r="D112" s="73"/>
      <c r="E112" s="75"/>
    </row>
    <row r="113" spans="2:5">
      <c r="B113" s="61"/>
      <c r="C113" s="62"/>
      <c r="D113" s="73"/>
      <c r="E113" s="75"/>
    </row>
    <row r="114" spans="2:5">
      <c r="B114" s="61"/>
      <c r="C114" s="62"/>
      <c r="D114" s="73"/>
      <c r="E114" s="75"/>
    </row>
    <row r="115" spans="2:5">
      <c r="B115" s="61"/>
      <c r="C115" s="62"/>
      <c r="D115" s="73"/>
      <c r="E115" s="75"/>
    </row>
    <row r="116" spans="2:5">
      <c r="B116" s="61"/>
      <c r="C116" s="62"/>
      <c r="D116" s="73"/>
      <c r="E116" s="75"/>
    </row>
    <row r="117" spans="2:5">
      <c r="B117" s="61"/>
      <c r="C117" s="62"/>
      <c r="D117" s="73"/>
      <c r="E117" s="75"/>
    </row>
    <row r="118" spans="2:5">
      <c r="B118" s="61"/>
      <c r="C118" s="62"/>
      <c r="D118" s="73"/>
      <c r="E118" s="75"/>
    </row>
    <row r="119" spans="2:5">
      <c r="B119" s="61"/>
      <c r="C119" s="62"/>
      <c r="D119" s="73"/>
      <c r="E119" s="75"/>
    </row>
    <row r="120" spans="2:5">
      <c r="B120" s="61"/>
      <c r="C120" s="62"/>
      <c r="D120" s="73"/>
      <c r="E120" s="75"/>
    </row>
    <row r="121" spans="2:5">
      <c r="B121" s="61"/>
      <c r="C121" s="62"/>
      <c r="D121" s="73"/>
      <c r="E121" s="75"/>
    </row>
    <row r="122" spans="2:5">
      <c r="B122" s="61"/>
      <c r="C122" s="62"/>
      <c r="D122" s="73"/>
      <c r="E122" s="75"/>
    </row>
    <row r="123" spans="2:5">
      <c r="B123" s="61"/>
      <c r="C123" s="62"/>
      <c r="D123" s="73"/>
      <c r="E123" s="75"/>
    </row>
    <row r="124" spans="2:5">
      <c r="B124" s="61"/>
      <c r="C124" s="62"/>
      <c r="D124" s="73"/>
      <c r="E124" s="75"/>
    </row>
    <row r="125" spans="2:5">
      <c r="B125" s="61"/>
      <c r="C125" s="62"/>
      <c r="D125" s="73"/>
      <c r="E125" s="75"/>
    </row>
    <row r="126" spans="2:5">
      <c r="B126" s="61"/>
      <c r="C126" s="62"/>
      <c r="D126" s="73"/>
      <c r="E126" s="75"/>
    </row>
    <row r="127" spans="2:5">
      <c r="B127" s="61"/>
      <c r="C127" s="62"/>
      <c r="D127" s="73"/>
      <c r="E127" s="75"/>
    </row>
    <row r="128" spans="2:5">
      <c r="B128" s="61"/>
      <c r="C128" s="62"/>
      <c r="D128" s="73"/>
      <c r="E128" s="75"/>
    </row>
    <row r="129" spans="2:5">
      <c r="B129" s="61"/>
      <c r="C129" s="62"/>
      <c r="D129" s="73"/>
      <c r="E129" s="75"/>
    </row>
    <row r="130" spans="2:5">
      <c r="B130" s="61"/>
      <c r="C130" s="62"/>
      <c r="D130" s="73"/>
      <c r="E130" s="75"/>
    </row>
    <row r="131" spans="2:5">
      <c r="B131" s="61"/>
      <c r="C131" s="62"/>
      <c r="D131" s="73"/>
      <c r="E131" s="75"/>
    </row>
    <row r="132" spans="2:5">
      <c r="B132" s="61"/>
      <c r="C132" s="62"/>
      <c r="D132" s="73"/>
      <c r="E132" s="75"/>
    </row>
    <row r="133" spans="2:5">
      <c r="B133" s="61"/>
      <c r="C133" s="62"/>
      <c r="D133" s="73"/>
      <c r="E133" s="75"/>
    </row>
    <row r="134" spans="2:5">
      <c r="B134" s="61"/>
      <c r="C134" s="62"/>
      <c r="D134" s="73"/>
      <c r="E134" s="75"/>
    </row>
    <row r="135" spans="2:5">
      <c r="B135" s="61"/>
      <c r="C135" s="62"/>
      <c r="D135" s="73"/>
      <c r="E135" s="75"/>
    </row>
    <row r="136" spans="2:5">
      <c r="B136" s="61"/>
      <c r="C136" s="62"/>
      <c r="D136" s="73"/>
      <c r="E136" s="75"/>
    </row>
    <row r="137" spans="2:5">
      <c r="B137" s="61"/>
      <c r="C137" s="62"/>
      <c r="D137" s="73"/>
      <c r="E137" s="75"/>
    </row>
    <row r="138" spans="2:5">
      <c r="B138" s="61"/>
      <c r="C138" s="62"/>
      <c r="D138" s="73"/>
      <c r="E138" s="75"/>
    </row>
    <row r="139" spans="2:5">
      <c r="B139" s="61"/>
      <c r="C139" s="62"/>
      <c r="D139" s="73"/>
      <c r="E139" s="75"/>
    </row>
    <row r="140" spans="2:5">
      <c r="B140" s="61"/>
      <c r="C140" s="62"/>
      <c r="D140" s="73"/>
      <c r="E140" s="75"/>
    </row>
    <row r="141" spans="2:5">
      <c r="B141" s="61"/>
      <c r="C141" s="62"/>
      <c r="D141" s="73"/>
      <c r="E141" s="75"/>
    </row>
    <row r="142" spans="2:5">
      <c r="B142" s="61"/>
      <c r="C142" s="62"/>
      <c r="D142" s="73"/>
      <c r="E142" s="75"/>
    </row>
    <row r="143" spans="2:5">
      <c r="B143" s="61"/>
      <c r="C143" s="62"/>
      <c r="D143" s="73"/>
      <c r="E143" s="75"/>
    </row>
    <row r="144" spans="2:5">
      <c r="B144" s="61"/>
      <c r="C144" s="62"/>
      <c r="D144" s="73"/>
      <c r="E144" s="75"/>
    </row>
    <row r="145" spans="2:5">
      <c r="B145" s="61"/>
      <c r="C145" s="62"/>
      <c r="D145" s="73"/>
      <c r="E145" s="75"/>
    </row>
    <row r="146" spans="2:5">
      <c r="B146" s="61"/>
      <c r="C146" s="62"/>
      <c r="D146" s="73"/>
      <c r="E146" s="75"/>
    </row>
    <row r="147" spans="2:5">
      <c r="B147" s="61"/>
      <c r="C147" s="62"/>
      <c r="D147" s="73"/>
      <c r="E147" s="75"/>
    </row>
    <row r="148" spans="2:5">
      <c r="B148" s="61"/>
      <c r="C148" s="62"/>
      <c r="D148" s="73"/>
      <c r="E148" s="75"/>
    </row>
    <row r="149" spans="2:5">
      <c r="B149" s="61"/>
      <c r="C149" s="62"/>
      <c r="D149" s="73"/>
      <c r="E149" s="75"/>
    </row>
    <row r="150" spans="2:5">
      <c r="B150" s="61"/>
      <c r="C150" s="62"/>
      <c r="D150" s="73"/>
      <c r="E150" s="75"/>
    </row>
    <row r="151" spans="2:5">
      <c r="B151" s="61"/>
      <c r="C151" s="62"/>
      <c r="D151" s="73"/>
      <c r="E151" s="75"/>
    </row>
    <row r="152" spans="2:5">
      <c r="B152" s="61"/>
      <c r="C152" s="62"/>
      <c r="D152" s="73"/>
      <c r="E152" s="75"/>
    </row>
    <row r="153" spans="2:5">
      <c r="B153" s="61"/>
      <c r="C153" s="62"/>
      <c r="D153" s="73"/>
      <c r="E153" s="75"/>
    </row>
    <row r="154" spans="2:5">
      <c r="B154" s="61"/>
      <c r="C154" s="62"/>
      <c r="D154" s="73"/>
      <c r="E154" s="75"/>
    </row>
    <row r="155" spans="2:5">
      <c r="B155" s="61"/>
      <c r="C155" s="62"/>
      <c r="D155" s="73"/>
      <c r="E155" s="75"/>
    </row>
    <row r="156" spans="2:5">
      <c r="B156" s="61"/>
      <c r="C156" s="62"/>
      <c r="D156" s="73"/>
      <c r="E156" s="75"/>
    </row>
    <row r="157" spans="2:5">
      <c r="B157" s="61"/>
      <c r="C157" s="62"/>
      <c r="D157" s="73"/>
      <c r="E157" s="75"/>
    </row>
    <row r="158" spans="2:5">
      <c r="B158" s="61"/>
      <c r="C158" s="62"/>
      <c r="D158" s="73"/>
      <c r="E158" s="75"/>
    </row>
    <row r="159" spans="2:5">
      <c r="B159" s="61"/>
      <c r="C159" s="62"/>
      <c r="D159" s="73"/>
      <c r="E159" s="75"/>
    </row>
    <row r="160" spans="2:5">
      <c r="B160" s="61"/>
      <c r="C160" s="62"/>
      <c r="D160" s="73"/>
      <c r="E160" s="75"/>
    </row>
    <row r="161" spans="2:5">
      <c r="B161" s="61"/>
      <c r="C161" s="62"/>
      <c r="D161" s="73"/>
      <c r="E161" s="75"/>
    </row>
    <row r="162" spans="2:5">
      <c r="B162" s="61"/>
      <c r="C162" s="62"/>
      <c r="D162" s="73"/>
      <c r="E162" s="75"/>
    </row>
    <row r="163" spans="2:5">
      <c r="B163" s="61"/>
      <c r="C163" s="62"/>
      <c r="D163" s="73"/>
      <c r="E163" s="75"/>
    </row>
    <row r="164" spans="2:5">
      <c r="B164" s="61"/>
      <c r="C164" s="62"/>
      <c r="D164" s="73"/>
      <c r="E164" s="75"/>
    </row>
    <row r="165" spans="2:5">
      <c r="B165" s="61"/>
      <c r="C165" s="62"/>
      <c r="D165" s="73"/>
      <c r="E165" s="75"/>
    </row>
    <row r="166" spans="2:5">
      <c r="B166" s="61"/>
      <c r="C166" s="62"/>
      <c r="D166" s="73"/>
      <c r="E166" s="75"/>
    </row>
    <row r="167" spans="2:5">
      <c r="B167" s="61"/>
      <c r="C167" s="62"/>
      <c r="D167" s="73"/>
      <c r="E167" s="75"/>
    </row>
    <row r="168" spans="2:5">
      <c r="B168" s="61"/>
      <c r="C168" s="62"/>
      <c r="D168" s="73"/>
      <c r="E168" s="75"/>
    </row>
    <row r="169" spans="2:5">
      <c r="B169" s="61"/>
      <c r="C169" s="62"/>
      <c r="D169" s="73"/>
      <c r="E169" s="75"/>
    </row>
    <row r="170" spans="2:5">
      <c r="B170" s="61"/>
      <c r="C170" s="62"/>
      <c r="D170" s="73"/>
      <c r="E170" s="75"/>
    </row>
    <row r="171" spans="2:5">
      <c r="B171" s="61"/>
      <c r="C171" s="62"/>
      <c r="D171" s="73"/>
      <c r="E171" s="75"/>
    </row>
    <row r="172" spans="2:5">
      <c r="B172" s="61"/>
      <c r="C172" s="62"/>
      <c r="D172" s="73"/>
      <c r="E172" s="75"/>
    </row>
    <row r="173" spans="2:5">
      <c r="B173" s="61"/>
      <c r="C173" s="62"/>
      <c r="D173" s="73"/>
      <c r="E173" s="75"/>
    </row>
    <row r="174" spans="2:5">
      <c r="B174" s="61"/>
      <c r="C174" s="62"/>
      <c r="D174" s="73"/>
      <c r="E174" s="75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headerFooter>
    <oddFooter>&amp;C&amp;"-,Bold"&amp;11&amp;K03+000&amp;P of &amp;N Pages</oddFooter>
  </headerFooter>
  <ignoredErrors>
    <ignoredError sqref="B5:B10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35"/>
  <sheetViews>
    <sheetView view="pageBreakPreview" zoomScaleNormal="100" zoomScaleSheetLayoutView="100" workbookViewId="0">
      <pane ySplit="9" topLeftCell="A10" activePane="bottomLeft" state="frozen"/>
      <selection pane="bottomLeft" activeCell="I1" sqref="I1"/>
    </sheetView>
  </sheetViews>
  <sheetFormatPr defaultColWidth="9" defaultRowHeight="15.75"/>
  <cols>
    <col min="1" max="1" width="7.875" style="2" customWidth="1"/>
    <col min="2" max="2" width="33.5" style="2" customWidth="1"/>
    <col min="3" max="3" width="9.375" style="3" customWidth="1"/>
    <col min="4" max="4" width="9.375" style="9" customWidth="1"/>
    <col min="5" max="5" width="9.375" style="13" customWidth="1"/>
    <col min="6" max="6" width="9.5" style="3" customWidth="1"/>
    <col min="7" max="7" width="9.5" style="9" customWidth="1"/>
    <col min="8" max="8" width="9.25" style="14" customWidth="1"/>
  </cols>
  <sheetData>
    <row r="1" spans="1:20" s="45" customFormat="1" ht="29.25" customHeight="1">
      <c r="A1" s="409" t="s">
        <v>927</v>
      </c>
      <c r="B1" s="410"/>
      <c r="C1" s="410"/>
      <c r="D1" s="410"/>
      <c r="E1" s="410"/>
      <c r="F1" s="411"/>
      <c r="G1" s="411"/>
      <c r="H1" s="412"/>
      <c r="I1" s="81"/>
      <c r="J1" s="81"/>
      <c r="K1" s="79"/>
      <c r="L1" s="79"/>
      <c r="M1" s="79"/>
      <c r="N1" s="79"/>
      <c r="O1" s="79"/>
      <c r="P1" s="79"/>
      <c r="Q1" s="79"/>
      <c r="R1" s="81"/>
      <c r="S1" s="81"/>
      <c r="T1" s="82"/>
    </row>
    <row r="2" spans="1:20" s="45" customFormat="1" ht="15.75" customHeight="1">
      <c r="A2" s="413" t="s">
        <v>925</v>
      </c>
      <c r="B2" s="101"/>
      <c r="C2" s="101"/>
      <c r="D2" s="101"/>
      <c r="E2" s="102"/>
      <c r="F2" s="103"/>
      <c r="G2" s="103"/>
      <c r="H2" s="414"/>
      <c r="I2" s="83"/>
      <c r="J2" s="83"/>
      <c r="K2" s="83"/>
      <c r="L2" s="84"/>
      <c r="M2" s="84"/>
      <c r="N2" s="84"/>
      <c r="O2" s="84"/>
      <c r="P2" s="84"/>
      <c r="Q2" s="84"/>
      <c r="R2" s="83"/>
      <c r="S2" s="83"/>
      <c r="T2" s="82"/>
    </row>
    <row r="3" spans="1:20" s="46" customFormat="1" ht="15.75" customHeight="1">
      <c r="A3" s="459" t="s">
        <v>918</v>
      </c>
      <c r="B3" s="460"/>
      <c r="C3" s="460"/>
      <c r="D3" s="460"/>
      <c r="E3" s="461"/>
      <c r="F3" s="462"/>
      <c r="G3" s="462"/>
      <c r="H3" s="463"/>
      <c r="I3" s="86"/>
      <c r="J3" s="86"/>
      <c r="K3" s="86"/>
      <c r="L3" s="87"/>
      <c r="M3" s="87"/>
      <c r="N3" s="87"/>
      <c r="O3" s="87"/>
      <c r="P3" s="87"/>
      <c r="Q3" s="87"/>
      <c r="R3" s="86"/>
      <c r="S3" s="86"/>
      <c r="T3" s="86"/>
    </row>
    <row r="4" spans="1:20">
      <c r="A4" s="415"/>
      <c r="B4" s="393"/>
      <c r="C4" s="394"/>
      <c r="D4" s="395"/>
      <c r="E4" s="393"/>
      <c r="F4" s="394"/>
      <c r="G4" s="395"/>
      <c r="H4" s="416"/>
    </row>
    <row r="5" spans="1:20" s="40" customFormat="1" ht="15.75" customHeight="1">
      <c r="A5" s="509" t="s">
        <v>398</v>
      </c>
      <c r="B5" s="509" t="s">
        <v>410</v>
      </c>
      <c r="C5" s="555" t="s">
        <v>937</v>
      </c>
      <c r="D5" s="555" t="s">
        <v>943</v>
      </c>
      <c r="E5" s="509" t="s">
        <v>659</v>
      </c>
      <c r="F5" s="549" t="s">
        <v>938</v>
      </c>
      <c r="G5" s="549" t="s">
        <v>945</v>
      </c>
      <c r="H5" s="552" t="s">
        <v>659</v>
      </c>
    </row>
    <row r="6" spans="1:20" s="40" customFormat="1">
      <c r="A6" s="510"/>
      <c r="B6" s="510"/>
      <c r="C6" s="556"/>
      <c r="D6" s="556"/>
      <c r="E6" s="510"/>
      <c r="F6" s="550"/>
      <c r="G6" s="550"/>
      <c r="H6" s="553"/>
    </row>
    <row r="7" spans="1:20" s="40" customFormat="1" ht="15.75" customHeight="1">
      <c r="A7" s="510"/>
      <c r="B7" s="510"/>
      <c r="C7" s="556"/>
      <c r="D7" s="556"/>
      <c r="E7" s="510"/>
      <c r="F7" s="550"/>
      <c r="G7" s="550"/>
      <c r="H7" s="553"/>
    </row>
    <row r="8" spans="1:20" s="40" customFormat="1">
      <c r="A8" s="511"/>
      <c r="B8" s="511"/>
      <c r="C8" s="557"/>
      <c r="D8" s="557"/>
      <c r="E8" s="511"/>
      <c r="F8" s="551"/>
      <c r="G8" s="551"/>
      <c r="H8" s="554"/>
    </row>
    <row r="9" spans="1:20">
      <c r="A9" s="434"/>
      <c r="B9" s="434"/>
      <c r="C9" s="434"/>
      <c r="D9" s="435"/>
      <c r="E9" s="396"/>
      <c r="F9" s="434"/>
      <c r="G9" s="435"/>
      <c r="H9" s="417"/>
    </row>
    <row r="10" spans="1:20">
      <c r="A10" s="269" t="s">
        <v>484</v>
      </c>
      <c r="B10" s="448"/>
      <c r="C10" s="448"/>
      <c r="D10" s="96"/>
      <c r="E10" s="397"/>
      <c r="F10" s="436"/>
      <c r="G10" s="94"/>
      <c r="H10" s="418"/>
    </row>
    <row r="11" spans="1:20">
      <c r="A11" s="464" t="s">
        <v>485</v>
      </c>
      <c r="B11" s="270" t="s">
        <v>486</v>
      </c>
      <c r="C11" s="339">
        <v>3903</v>
      </c>
      <c r="D11" s="121">
        <v>4191</v>
      </c>
      <c r="E11" s="398">
        <f t="shared" ref="E11:E16" si="0">IF(C11&gt;0, (D11-C11)/C11, "n/a ")</f>
        <v>7.3789392774788617E-2</v>
      </c>
      <c r="F11" s="339">
        <v>1733</v>
      </c>
      <c r="G11" s="121">
        <v>1733</v>
      </c>
      <c r="H11" s="419">
        <f t="shared" ref="H11:H16" si="1">IF(F11&gt;0, (G11-F11)/F11, "n/a ")</f>
        <v>0</v>
      </c>
    </row>
    <row r="12" spans="1:20">
      <c r="A12" s="464" t="s">
        <v>487</v>
      </c>
      <c r="B12" s="270" t="s">
        <v>488</v>
      </c>
      <c r="C12" s="339">
        <v>0</v>
      </c>
      <c r="D12" s="121">
        <v>0</v>
      </c>
      <c r="E12" s="398" t="str">
        <f t="shared" si="0"/>
        <v xml:space="preserve">n/a </v>
      </c>
      <c r="F12" s="339">
        <v>0</v>
      </c>
      <c r="G12" s="121">
        <v>0</v>
      </c>
      <c r="H12" s="419" t="str">
        <f t="shared" si="1"/>
        <v xml:space="preserve">n/a </v>
      </c>
    </row>
    <row r="13" spans="1:20">
      <c r="A13" s="464" t="s">
        <v>489</v>
      </c>
      <c r="B13" s="270" t="s">
        <v>490</v>
      </c>
      <c r="C13" s="339">
        <v>425</v>
      </c>
      <c r="D13" s="121">
        <v>562</v>
      </c>
      <c r="E13" s="398">
        <f t="shared" si="0"/>
        <v>0.32235294117647056</v>
      </c>
      <c r="F13" s="339">
        <v>0</v>
      </c>
      <c r="G13" s="121">
        <v>0</v>
      </c>
      <c r="H13" s="419" t="str">
        <f t="shared" si="1"/>
        <v xml:space="preserve">n/a </v>
      </c>
    </row>
    <row r="14" spans="1:20" ht="15.75" customHeight="1">
      <c r="A14" s="464" t="s">
        <v>491</v>
      </c>
      <c r="B14" s="270" t="s">
        <v>492</v>
      </c>
      <c r="C14" s="339">
        <v>0</v>
      </c>
      <c r="D14" s="121">
        <v>0</v>
      </c>
      <c r="E14" s="398" t="str">
        <f t="shared" si="0"/>
        <v xml:space="preserve">n/a </v>
      </c>
      <c r="F14" s="339">
        <v>0</v>
      </c>
      <c r="G14" s="121">
        <v>0</v>
      </c>
      <c r="H14" s="419" t="str">
        <f t="shared" si="1"/>
        <v xml:space="preserve">n/a </v>
      </c>
    </row>
    <row r="15" spans="1:20">
      <c r="A15" s="464" t="s">
        <v>493</v>
      </c>
      <c r="B15" s="270" t="s">
        <v>494</v>
      </c>
      <c r="C15" s="339">
        <v>3352</v>
      </c>
      <c r="D15" s="121">
        <v>3352</v>
      </c>
      <c r="E15" s="398">
        <f t="shared" si="0"/>
        <v>0</v>
      </c>
      <c r="F15" s="339">
        <v>3352</v>
      </c>
      <c r="G15" s="121">
        <v>3352</v>
      </c>
      <c r="H15" s="419">
        <f t="shared" si="1"/>
        <v>0</v>
      </c>
    </row>
    <row r="16" spans="1:20">
      <c r="A16" s="464" t="s">
        <v>495</v>
      </c>
      <c r="B16" s="270" t="s">
        <v>496</v>
      </c>
      <c r="C16" s="339">
        <v>8648</v>
      </c>
      <c r="D16" s="121">
        <v>12126</v>
      </c>
      <c r="E16" s="398">
        <f t="shared" si="0"/>
        <v>0.40217391304347827</v>
      </c>
      <c r="F16" s="339">
        <v>2167</v>
      </c>
      <c r="G16" s="121">
        <v>3198</v>
      </c>
      <c r="H16" s="419">
        <f t="shared" si="1"/>
        <v>0.47577295800646052</v>
      </c>
    </row>
    <row r="17" spans="1:8">
      <c r="A17" s="271"/>
      <c r="B17" s="272" t="s">
        <v>497</v>
      </c>
      <c r="C17" s="437">
        <v>16328</v>
      </c>
      <c r="D17" s="124">
        <v>20231</v>
      </c>
      <c r="E17" s="399">
        <f>(D17-C17)/C17</f>
        <v>0.23903723664870161</v>
      </c>
      <c r="F17" s="437">
        <v>7252</v>
      </c>
      <c r="G17" s="124">
        <v>8283</v>
      </c>
      <c r="H17" s="420">
        <f>(G17-F17)/F17</f>
        <v>0.14216767788196361</v>
      </c>
    </row>
    <row r="18" spans="1:8">
      <c r="A18" s="269"/>
      <c r="B18" s="273" t="s">
        <v>498</v>
      </c>
      <c r="C18" s="449"/>
      <c r="D18" s="128"/>
      <c r="E18" s="400"/>
      <c r="F18" s="438"/>
      <c r="G18" s="132"/>
      <c r="H18" s="421"/>
    </row>
    <row r="19" spans="1:8">
      <c r="A19" s="274"/>
      <c r="B19" s="275" t="s">
        <v>499</v>
      </c>
      <c r="C19" s="450"/>
      <c r="D19" s="136"/>
      <c r="E19" s="401"/>
      <c r="F19" s="439">
        <v>0.44414502694757474</v>
      </c>
      <c r="G19" s="139">
        <v>0.40942118530967325</v>
      </c>
      <c r="H19" s="422"/>
    </row>
    <row r="20" spans="1:8">
      <c r="A20" s="269"/>
      <c r="B20" s="453"/>
      <c r="C20" s="376"/>
      <c r="D20" s="341"/>
      <c r="E20" s="402"/>
      <c r="F20" s="376"/>
      <c r="G20" s="341"/>
      <c r="H20" s="423"/>
    </row>
    <row r="21" spans="1:8">
      <c r="A21" s="269" t="s">
        <v>500</v>
      </c>
      <c r="B21" s="453"/>
      <c r="C21" s="376"/>
      <c r="D21" s="341"/>
      <c r="E21" s="402"/>
      <c r="F21" s="376"/>
      <c r="G21" s="341"/>
      <c r="H21" s="423"/>
    </row>
    <row r="22" spans="1:8">
      <c r="A22" s="464" t="s">
        <v>501</v>
      </c>
      <c r="B22" s="270" t="s">
        <v>502</v>
      </c>
      <c r="C22" s="339">
        <v>413885</v>
      </c>
      <c r="D22" s="121">
        <v>533796</v>
      </c>
      <c r="E22" s="398">
        <f>IF(C22&gt;0, (D22-C22)/C22, "n/a ")</f>
        <v>0.28972057455573408</v>
      </c>
      <c r="F22" s="339">
        <v>289923</v>
      </c>
      <c r="G22" s="121">
        <v>373443</v>
      </c>
      <c r="H22" s="419">
        <f>IF(F22&gt;0, (G22-F22)/F22, "n/a ")</f>
        <v>0.28807648927473845</v>
      </c>
    </row>
    <row r="23" spans="1:8">
      <c r="A23" s="464" t="s">
        <v>503</v>
      </c>
      <c r="B23" s="270" t="s">
        <v>504</v>
      </c>
      <c r="C23" s="339">
        <v>726841</v>
      </c>
      <c r="D23" s="121">
        <v>945856</v>
      </c>
      <c r="E23" s="398">
        <f>IF(C23&gt;0, (D23-C23)/C23, "n/a ")</f>
        <v>0.30132449875557377</v>
      </c>
      <c r="F23" s="339">
        <v>401331</v>
      </c>
      <c r="G23" s="121">
        <v>533880</v>
      </c>
      <c r="H23" s="419">
        <f>IF(F23&gt;0, (G23-F23)/F23, "n/a ")</f>
        <v>0.33027351487923934</v>
      </c>
    </row>
    <row r="24" spans="1:8">
      <c r="A24" s="368"/>
      <c r="B24" s="277" t="s">
        <v>505</v>
      </c>
      <c r="C24" s="142">
        <v>1140726</v>
      </c>
      <c r="D24" s="140">
        <v>1479652</v>
      </c>
      <c r="E24" s="403">
        <f>(D24-C24)/C24</f>
        <v>0.29711429387951183</v>
      </c>
      <c r="F24" s="142">
        <v>691254</v>
      </c>
      <c r="G24" s="140">
        <v>907323</v>
      </c>
      <c r="H24" s="424">
        <f>IF(F24&gt;0, (G24-F24)/F24, "n/a ")</f>
        <v>0.31257540643526116</v>
      </c>
    </row>
    <row r="25" spans="1:8">
      <c r="A25" s="367"/>
      <c r="B25" s="270"/>
      <c r="C25" s="339"/>
      <c r="D25" s="121"/>
      <c r="E25" s="398"/>
      <c r="F25" s="339"/>
      <c r="G25" s="121"/>
      <c r="H25" s="419"/>
    </row>
    <row r="26" spans="1:8">
      <c r="A26" s="464" t="s">
        <v>506</v>
      </c>
      <c r="B26" s="279" t="s">
        <v>507</v>
      </c>
      <c r="C26" s="339">
        <v>540006</v>
      </c>
      <c r="D26" s="121">
        <v>720259</v>
      </c>
      <c r="E26" s="398">
        <f t="shared" ref="E26:E33" si="2">IF(C26&gt;0, (D26-C26)/C26, "n/a ")</f>
        <v>0.3337981429835965</v>
      </c>
      <c r="F26" s="339">
        <v>126332</v>
      </c>
      <c r="G26" s="121">
        <v>168645</v>
      </c>
      <c r="H26" s="419">
        <f t="shared" ref="H26:H33" si="3">IF(F26&gt;0, (G26-F26)/F26, "n/a ")</f>
        <v>0.33493493335022007</v>
      </c>
    </row>
    <row r="27" spans="1:8">
      <c r="A27" s="464" t="s">
        <v>508</v>
      </c>
      <c r="B27" s="279" t="s">
        <v>509</v>
      </c>
      <c r="C27" s="339">
        <v>54340</v>
      </c>
      <c r="D27" s="121">
        <v>77245</v>
      </c>
      <c r="E27" s="398">
        <f t="shared" si="2"/>
        <v>0.42151269782848733</v>
      </c>
      <c r="F27" s="339">
        <v>0</v>
      </c>
      <c r="G27" s="121">
        <v>0</v>
      </c>
      <c r="H27" s="419" t="str">
        <f t="shared" si="3"/>
        <v xml:space="preserve">n/a </v>
      </c>
    </row>
    <row r="28" spans="1:8">
      <c r="A28" s="464" t="s">
        <v>510</v>
      </c>
      <c r="B28" s="279" t="s">
        <v>511</v>
      </c>
      <c r="C28" s="339">
        <v>0</v>
      </c>
      <c r="D28" s="121">
        <v>0</v>
      </c>
      <c r="E28" s="398" t="str">
        <f t="shared" si="2"/>
        <v xml:space="preserve">n/a </v>
      </c>
      <c r="F28" s="339">
        <v>0</v>
      </c>
      <c r="G28" s="121">
        <v>0</v>
      </c>
      <c r="H28" s="419" t="str">
        <f t="shared" si="3"/>
        <v xml:space="preserve">n/a </v>
      </c>
    </row>
    <row r="29" spans="1:8">
      <c r="A29" s="464" t="s">
        <v>512</v>
      </c>
      <c r="B29" s="279" t="s">
        <v>513</v>
      </c>
      <c r="C29" s="339">
        <v>86563</v>
      </c>
      <c r="D29" s="121">
        <v>112863</v>
      </c>
      <c r="E29" s="398">
        <f t="shared" si="2"/>
        <v>0.30382495985582753</v>
      </c>
      <c r="F29" s="339">
        <v>29142</v>
      </c>
      <c r="G29" s="121">
        <v>38503</v>
      </c>
      <c r="H29" s="419">
        <f t="shared" si="3"/>
        <v>0.32122023196760691</v>
      </c>
    </row>
    <row r="30" spans="1:8">
      <c r="A30" s="464" t="s">
        <v>514</v>
      </c>
      <c r="B30" s="279" t="s">
        <v>515</v>
      </c>
      <c r="C30" s="339">
        <v>86353</v>
      </c>
      <c r="D30" s="121">
        <v>117943</v>
      </c>
      <c r="E30" s="398">
        <f t="shared" si="2"/>
        <v>0.36582400148228783</v>
      </c>
      <c r="F30" s="339">
        <v>1635</v>
      </c>
      <c r="G30" s="121">
        <v>2490</v>
      </c>
      <c r="H30" s="419">
        <f t="shared" si="3"/>
        <v>0.52293577981651373</v>
      </c>
    </row>
    <row r="31" spans="1:8">
      <c r="A31" s="464" t="s">
        <v>516</v>
      </c>
      <c r="B31" s="279" t="s">
        <v>517</v>
      </c>
      <c r="C31" s="339">
        <v>142</v>
      </c>
      <c r="D31" s="121">
        <v>260</v>
      </c>
      <c r="E31" s="506">
        <f t="shared" si="2"/>
        <v>0.83098591549295775</v>
      </c>
      <c r="F31" s="339">
        <v>0</v>
      </c>
      <c r="G31" s="121">
        <v>0</v>
      </c>
      <c r="H31" s="419" t="str">
        <f t="shared" si="3"/>
        <v xml:space="preserve">n/a </v>
      </c>
    </row>
    <row r="32" spans="1:8">
      <c r="A32" s="464" t="s">
        <v>518</v>
      </c>
      <c r="B32" s="279" t="s">
        <v>519</v>
      </c>
      <c r="C32" s="339">
        <v>7147</v>
      </c>
      <c r="D32" s="121">
        <v>10242</v>
      </c>
      <c r="E32" s="506">
        <f t="shared" si="2"/>
        <v>0.43304883167762698</v>
      </c>
      <c r="F32" s="339">
        <v>2022</v>
      </c>
      <c r="G32" s="121">
        <v>2742</v>
      </c>
      <c r="H32" s="419">
        <f t="shared" si="3"/>
        <v>0.35608308605341249</v>
      </c>
    </row>
    <row r="33" spans="1:8">
      <c r="A33" s="464" t="s">
        <v>520</v>
      </c>
      <c r="B33" s="279" t="s">
        <v>521</v>
      </c>
      <c r="C33" s="339">
        <v>5345</v>
      </c>
      <c r="D33" s="121">
        <v>8010</v>
      </c>
      <c r="E33" s="506">
        <f t="shared" si="2"/>
        <v>0.49859681945743684</v>
      </c>
      <c r="F33" s="339">
        <v>3266</v>
      </c>
      <c r="G33" s="121">
        <v>5158</v>
      </c>
      <c r="H33" s="419">
        <f t="shared" si="3"/>
        <v>0.5793018983466014</v>
      </c>
    </row>
    <row r="34" spans="1:8">
      <c r="A34" s="276"/>
      <c r="B34" s="277" t="s">
        <v>522</v>
      </c>
      <c r="C34" s="142">
        <v>779896</v>
      </c>
      <c r="D34" s="140">
        <v>1046822</v>
      </c>
      <c r="E34" s="507">
        <f>(D34-C34)/C34</f>
        <v>0.34225845497348362</v>
      </c>
      <c r="F34" s="142">
        <v>162397</v>
      </c>
      <c r="G34" s="140">
        <v>217538</v>
      </c>
      <c r="H34" s="425">
        <f>(G34-F34)/F34</f>
        <v>0.339544449712741</v>
      </c>
    </row>
    <row r="35" spans="1:8">
      <c r="A35" s="271"/>
      <c r="B35" s="272" t="s">
        <v>523</v>
      </c>
      <c r="C35" s="437">
        <v>1920622</v>
      </c>
      <c r="D35" s="124">
        <v>2526474</v>
      </c>
      <c r="E35" s="508">
        <f>(D35-C35)/C35</f>
        <v>0.31544572539521049</v>
      </c>
      <c r="F35" s="437">
        <v>853651</v>
      </c>
      <c r="G35" s="124">
        <v>1124861</v>
      </c>
      <c r="H35" s="420">
        <f>(G35-F35)/F35</f>
        <v>0.31770594774679584</v>
      </c>
    </row>
    <row r="36" spans="1:8">
      <c r="A36" s="278"/>
      <c r="B36" s="280" t="s">
        <v>498</v>
      </c>
      <c r="C36" s="438"/>
      <c r="D36" s="132"/>
      <c r="E36" s="404"/>
      <c r="F36" s="438"/>
      <c r="G36" s="132"/>
      <c r="H36" s="426"/>
    </row>
    <row r="37" spans="1:8">
      <c r="A37" s="454"/>
      <c r="B37" s="286" t="s">
        <v>499</v>
      </c>
      <c r="C37" s="451"/>
      <c r="D37" s="163"/>
      <c r="E37" s="405"/>
      <c r="F37" s="439">
        <v>0.44446590739874897</v>
      </c>
      <c r="G37" s="139">
        <v>0.44522959666317563</v>
      </c>
      <c r="H37" s="427"/>
    </row>
    <row r="38" spans="1:8">
      <c r="A38" s="278"/>
      <c r="B38" s="455"/>
      <c r="C38" s="440"/>
      <c r="D38" s="147"/>
      <c r="E38" s="404"/>
      <c r="F38" s="440"/>
      <c r="G38" s="147"/>
      <c r="H38" s="426"/>
    </row>
    <row r="39" spans="1:8">
      <c r="A39" s="269" t="s">
        <v>524</v>
      </c>
      <c r="B39" s="455"/>
      <c r="C39" s="440"/>
      <c r="D39" s="147"/>
      <c r="E39" s="404"/>
      <c r="F39" s="440"/>
      <c r="G39" s="147"/>
      <c r="H39" s="426"/>
    </row>
    <row r="40" spans="1:8">
      <c r="A40" s="464" t="s">
        <v>525</v>
      </c>
      <c r="B40" s="279" t="s">
        <v>526</v>
      </c>
      <c r="C40" s="339">
        <v>145858</v>
      </c>
      <c r="D40" s="121">
        <v>188645</v>
      </c>
      <c r="E40" s="398">
        <f t="shared" ref="E40:E47" si="4">IF(C40&gt;0, (D40-C40)/C40, "n/a ")</f>
        <v>0.29334695388665688</v>
      </c>
      <c r="F40" s="339">
        <v>1706</v>
      </c>
      <c r="G40" s="121">
        <v>2173</v>
      </c>
      <c r="H40" s="419">
        <f t="shared" ref="H40:H47" si="5">IF(F40&gt;0, (G40-F40)/F40, "n/a ")</f>
        <v>0.27373974208675261</v>
      </c>
    </row>
    <row r="41" spans="1:8">
      <c r="A41" s="464" t="s">
        <v>527</v>
      </c>
      <c r="B41" s="279" t="s">
        <v>528</v>
      </c>
      <c r="C41" s="339">
        <v>94013</v>
      </c>
      <c r="D41" s="121">
        <v>125934</v>
      </c>
      <c r="E41" s="398">
        <f t="shared" si="4"/>
        <v>0.33953814897939649</v>
      </c>
      <c r="F41" s="339">
        <v>0</v>
      </c>
      <c r="G41" s="121">
        <v>0</v>
      </c>
      <c r="H41" s="419" t="str">
        <f t="shared" si="5"/>
        <v xml:space="preserve">n/a </v>
      </c>
    </row>
    <row r="42" spans="1:8">
      <c r="A42" s="464" t="s">
        <v>529</v>
      </c>
      <c r="B42" s="279" t="s">
        <v>544</v>
      </c>
      <c r="C42" s="339">
        <v>411240</v>
      </c>
      <c r="D42" s="121">
        <v>593486</v>
      </c>
      <c r="E42" s="398">
        <f t="shared" si="4"/>
        <v>0.44316214376033458</v>
      </c>
      <c r="F42" s="339">
        <v>16537</v>
      </c>
      <c r="G42" s="121">
        <v>25066</v>
      </c>
      <c r="H42" s="419">
        <f t="shared" si="5"/>
        <v>0.5157525548769426</v>
      </c>
    </row>
    <row r="43" spans="1:8">
      <c r="A43" s="464" t="s">
        <v>545</v>
      </c>
      <c r="B43" s="279" t="s">
        <v>546</v>
      </c>
      <c r="C43" s="339">
        <v>205022</v>
      </c>
      <c r="D43" s="121">
        <v>281516</v>
      </c>
      <c r="E43" s="398">
        <f t="shared" si="4"/>
        <v>0.37310142326189383</v>
      </c>
      <c r="F43" s="339">
        <v>17306</v>
      </c>
      <c r="G43" s="121">
        <v>27039</v>
      </c>
      <c r="H43" s="419">
        <f t="shared" si="5"/>
        <v>0.56240610192996654</v>
      </c>
    </row>
    <row r="44" spans="1:8">
      <c r="A44" s="464" t="s">
        <v>547</v>
      </c>
      <c r="B44" s="279" t="s">
        <v>548</v>
      </c>
      <c r="C44" s="339">
        <v>23653</v>
      </c>
      <c r="D44" s="121">
        <v>31684</v>
      </c>
      <c r="E44" s="398">
        <f t="shared" si="4"/>
        <v>0.33953409715469496</v>
      </c>
      <c r="F44" s="339">
        <v>1</v>
      </c>
      <c r="G44" s="121">
        <v>1</v>
      </c>
      <c r="H44" s="419">
        <f t="shared" si="5"/>
        <v>0</v>
      </c>
    </row>
    <row r="45" spans="1:8">
      <c r="A45" s="464" t="s">
        <v>549</v>
      </c>
      <c r="B45" s="279" t="s">
        <v>550</v>
      </c>
      <c r="C45" s="339">
        <v>331204</v>
      </c>
      <c r="D45" s="121">
        <v>454681</v>
      </c>
      <c r="E45" s="398">
        <f t="shared" si="4"/>
        <v>0.37281252641876306</v>
      </c>
      <c r="F45" s="339">
        <v>2288</v>
      </c>
      <c r="G45" s="121">
        <v>3473</v>
      </c>
      <c r="H45" s="419">
        <f t="shared" si="5"/>
        <v>0.51791958041958042</v>
      </c>
    </row>
    <row r="46" spans="1:8">
      <c r="A46" s="464" t="s">
        <v>551</v>
      </c>
      <c r="B46" s="279" t="s">
        <v>552</v>
      </c>
      <c r="C46" s="339">
        <v>214886</v>
      </c>
      <c r="D46" s="121">
        <v>292698</v>
      </c>
      <c r="E46" s="398">
        <f t="shared" si="4"/>
        <v>0.36210828066975048</v>
      </c>
      <c r="F46" s="339">
        <v>1229</v>
      </c>
      <c r="G46" s="121">
        <v>1687</v>
      </c>
      <c r="H46" s="419">
        <f t="shared" si="5"/>
        <v>0.37266069975589911</v>
      </c>
    </row>
    <row r="47" spans="1:8">
      <c r="A47" s="464" t="s">
        <v>634</v>
      </c>
      <c r="B47" s="279" t="s">
        <v>633</v>
      </c>
      <c r="C47" s="339">
        <v>7558</v>
      </c>
      <c r="D47" s="121">
        <v>10399</v>
      </c>
      <c r="E47" s="398">
        <f t="shared" si="4"/>
        <v>0.37589309341095528</v>
      </c>
      <c r="F47" s="339">
        <v>1041</v>
      </c>
      <c r="G47" s="121">
        <v>1451</v>
      </c>
      <c r="H47" s="419">
        <f t="shared" si="5"/>
        <v>0.39385206532180594</v>
      </c>
    </row>
    <row r="48" spans="1:8">
      <c r="A48" s="271"/>
      <c r="B48" s="272" t="s">
        <v>553</v>
      </c>
      <c r="C48" s="437">
        <v>1433434</v>
      </c>
      <c r="D48" s="124">
        <v>1979043</v>
      </c>
      <c r="E48" s="399">
        <f>(D48-C48)/C48</f>
        <v>0.38063070919205211</v>
      </c>
      <c r="F48" s="437">
        <v>40108</v>
      </c>
      <c r="G48" s="124">
        <v>60890</v>
      </c>
      <c r="H48" s="420">
        <f>(G48-F48)/F48</f>
        <v>0.51815099232073403</v>
      </c>
    </row>
    <row r="49" spans="1:8">
      <c r="A49" s="278"/>
      <c r="B49" s="280" t="s">
        <v>498</v>
      </c>
      <c r="C49" s="438"/>
      <c r="D49" s="132"/>
      <c r="E49" s="404"/>
      <c r="F49" s="438"/>
      <c r="G49" s="132"/>
      <c r="H49" s="426"/>
    </row>
    <row r="50" spans="1:8" ht="15.75" customHeight="1">
      <c r="A50" s="454"/>
      <c r="B50" s="286" t="s">
        <v>499</v>
      </c>
      <c r="C50" s="451"/>
      <c r="D50" s="163"/>
      <c r="E50" s="405"/>
      <c r="F50" s="439">
        <v>2.7980360449103341E-2</v>
      </c>
      <c r="G50" s="139">
        <v>3.0767396160669577E-2</v>
      </c>
      <c r="H50" s="427"/>
    </row>
    <row r="51" spans="1:8">
      <c r="A51" s="278"/>
      <c r="B51" s="280"/>
      <c r="C51" s="440"/>
      <c r="D51" s="147"/>
      <c r="E51" s="404"/>
      <c r="F51" s="440"/>
      <c r="G51" s="147"/>
      <c r="H51" s="426"/>
    </row>
    <row r="52" spans="1:8">
      <c r="A52" s="474" t="s">
        <v>531</v>
      </c>
      <c r="B52" s="279"/>
      <c r="C52" s="440"/>
      <c r="D52" s="147"/>
      <c r="E52" s="404"/>
      <c r="F52" s="440"/>
      <c r="G52" s="147"/>
      <c r="H52" s="426"/>
    </row>
    <row r="53" spans="1:8">
      <c r="A53" s="464" t="s">
        <v>554</v>
      </c>
      <c r="B53" s="279" t="s">
        <v>555</v>
      </c>
      <c r="C53" s="339">
        <v>37795</v>
      </c>
      <c r="D53" s="121">
        <v>55764</v>
      </c>
      <c r="E53" s="398">
        <f t="shared" ref="E53:E58" si="6">IF(C53&gt;0, (D53-C53)/C53, "n/a ")</f>
        <v>0.47543325836750894</v>
      </c>
      <c r="F53" s="339">
        <v>318</v>
      </c>
      <c r="G53" s="121">
        <v>386</v>
      </c>
      <c r="H53" s="419">
        <f t="shared" ref="H53:H58" si="7">IF(F53&gt;0, (G53-F53)/F53, "n/a ")</f>
        <v>0.21383647798742139</v>
      </c>
    </row>
    <row r="54" spans="1:8">
      <c r="A54" s="464" t="s">
        <v>556</v>
      </c>
      <c r="B54" s="279" t="s">
        <v>557</v>
      </c>
      <c r="C54" s="339">
        <v>20035</v>
      </c>
      <c r="D54" s="121">
        <v>30495</v>
      </c>
      <c r="E54" s="398">
        <f t="shared" si="6"/>
        <v>0.5220863488894435</v>
      </c>
      <c r="F54" s="339">
        <v>4128</v>
      </c>
      <c r="G54" s="121">
        <v>7950</v>
      </c>
      <c r="H54" s="419">
        <f t="shared" si="7"/>
        <v>0.92587209302325579</v>
      </c>
    </row>
    <row r="55" spans="1:8">
      <c r="A55" s="464" t="s">
        <v>558</v>
      </c>
      <c r="B55" s="279" t="s">
        <v>559</v>
      </c>
      <c r="C55" s="339">
        <v>3656</v>
      </c>
      <c r="D55" s="121">
        <v>4833</v>
      </c>
      <c r="E55" s="398">
        <f t="shared" si="6"/>
        <v>0.32193654266958427</v>
      </c>
      <c r="F55" s="339">
        <v>2217</v>
      </c>
      <c r="G55" s="121">
        <v>2820</v>
      </c>
      <c r="H55" s="419">
        <f t="shared" si="7"/>
        <v>0.27198917456021648</v>
      </c>
    </row>
    <row r="56" spans="1:8">
      <c r="A56" s="464" t="s">
        <v>560</v>
      </c>
      <c r="B56" s="279" t="s">
        <v>561</v>
      </c>
      <c r="C56" s="339">
        <v>52514</v>
      </c>
      <c r="D56" s="121">
        <v>73981</v>
      </c>
      <c r="E56" s="398">
        <f t="shared" si="6"/>
        <v>0.40878622843432227</v>
      </c>
      <c r="F56" s="339">
        <v>3585</v>
      </c>
      <c r="G56" s="121">
        <v>4899</v>
      </c>
      <c r="H56" s="419">
        <f t="shared" si="7"/>
        <v>0.36652719665271966</v>
      </c>
    </row>
    <row r="57" spans="1:8">
      <c r="A57" s="464" t="s">
        <v>562</v>
      </c>
      <c r="B57" s="279" t="s">
        <v>563</v>
      </c>
      <c r="C57" s="339">
        <v>42412</v>
      </c>
      <c r="D57" s="121">
        <v>66641</v>
      </c>
      <c r="E57" s="398">
        <f t="shared" si="6"/>
        <v>0.5712769970762992</v>
      </c>
      <c r="F57" s="339">
        <v>6546</v>
      </c>
      <c r="G57" s="121">
        <v>10577</v>
      </c>
      <c r="H57" s="419">
        <f t="shared" si="7"/>
        <v>0.61579590589673083</v>
      </c>
    </row>
    <row r="58" spans="1:8">
      <c r="A58" s="464" t="s">
        <v>564</v>
      </c>
      <c r="B58" s="279" t="s">
        <v>565</v>
      </c>
      <c r="C58" s="339">
        <v>173920</v>
      </c>
      <c r="D58" s="121">
        <v>243926</v>
      </c>
      <c r="E58" s="398">
        <f t="shared" si="6"/>
        <v>0.40251839926402944</v>
      </c>
      <c r="F58" s="339">
        <v>71122</v>
      </c>
      <c r="G58" s="121">
        <v>103315</v>
      </c>
      <c r="H58" s="419">
        <f t="shared" si="7"/>
        <v>0.4526447512724614</v>
      </c>
    </row>
    <row r="59" spans="1:8">
      <c r="A59" s="368"/>
      <c r="B59" s="277" t="s">
        <v>566</v>
      </c>
      <c r="C59" s="142">
        <v>330332</v>
      </c>
      <c r="D59" s="140">
        <v>475640</v>
      </c>
      <c r="E59" s="403">
        <f>(D59-C59)/C59</f>
        <v>0.43988472203722317</v>
      </c>
      <c r="F59" s="142">
        <v>87916</v>
      </c>
      <c r="G59" s="140">
        <v>129947</v>
      </c>
      <c r="H59" s="425">
        <f>(G59-F59)/F59</f>
        <v>0.47808135037990812</v>
      </c>
    </row>
    <row r="60" spans="1:8">
      <c r="A60" s="281"/>
      <c r="B60" s="279"/>
      <c r="C60" s="440"/>
      <c r="D60" s="147"/>
      <c r="E60" s="404"/>
      <c r="F60" s="440"/>
      <c r="G60" s="147"/>
      <c r="H60" s="426"/>
    </row>
    <row r="61" spans="1:8">
      <c r="A61" s="464" t="s">
        <v>567</v>
      </c>
      <c r="B61" s="279" t="s">
        <v>568</v>
      </c>
      <c r="C61" s="339">
        <v>1039</v>
      </c>
      <c r="D61" s="121">
        <v>1335</v>
      </c>
      <c r="E61" s="398">
        <f>IF(C61&gt;0, (D61-C61)/C61, "n/a ")</f>
        <v>0.28488931665062561</v>
      </c>
      <c r="F61" s="339">
        <v>160</v>
      </c>
      <c r="G61" s="121">
        <v>169</v>
      </c>
      <c r="H61" s="419">
        <f>IF(F61&gt;0, (G61-F61)/F61, "n/a ")</f>
        <v>5.6250000000000001E-2</v>
      </c>
    </row>
    <row r="62" spans="1:8">
      <c r="A62" s="464" t="s">
        <v>569</v>
      </c>
      <c r="B62" s="279" t="s">
        <v>570</v>
      </c>
      <c r="C62" s="339">
        <v>3949</v>
      </c>
      <c r="D62" s="121">
        <v>6507</v>
      </c>
      <c r="E62" s="398">
        <f>IF(C62&gt;0, (D62-C62)/C62, "n/a ")</f>
        <v>0.64775892631045839</v>
      </c>
      <c r="F62" s="339">
        <v>2446</v>
      </c>
      <c r="G62" s="121">
        <v>3892</v>
      </c>
      <c r="H62" s="419">
        <f>IF(F62&gt;0, (G62-F62)/F62, "n/a ")</f>
        <v>0.59116925592804581</v>
      </c>
    </row>
    <row r="63" spans="1:8">
      <c r="A63" s="368"/>
      <c r="B63" s="277" t="s">
        <v>571</v>
      </c>
      <c r="C63" s="142">
        <v>4988</v>
      </c>
      <c r="D63" s="140">
        <v>7842</v>
      </c>
      <c r="E63" s="403">
        <f>(D63-C63)/C63</f>
        <v>0.57217321571772251</v>
      </c>
      <c r="F63" s="142">
        <v>2606</v>
      </c>
      <c r="G63" s="140">
        <v>4061</v>
      </c>
      <c r="H63" s="425">
        <f>(G63-F63)/F63</f>
        <v>0.55832693783576359</v>
      </c>
    </row>
    <row r="64" spans="1:8">
      <c r="A64" s="281"/>
      <c r="B64" s="279"/>
      <c r="C64" s="440"/>
      <c r="D64" s="147"/>
      <c r="E64" s="404"/>
      <c r="F64" s="440"/>
      <c r="G64" s="147"/>
      <c r="H64" s="426"/>
    </row>
    <row r="65" spans="1:8">
      <c r="A65" s="464" t="s">
        <v>572</v>
      </c>
      <c r="B65" s="279" t="s">
        <v>532</v>
      </c>
      <c r="C65" s="339">
        <v>2870</v>
      </c>
      <c r="D65" s="121">
        <v>4792</v>
      </c>
      <c r="E65" s="398">
        <f>IF(C65&gt;0, (D65-C65)/C65, "n/a ")</f>
        <v>0.66968641114982574</v>
      </c>
      <c r="F65" s="339">
        <v>1562</v>
      </c>
      <c r="G65" s="121">
        <v>2698</v>
      </c>
      <c r="H65" s="419">
        <f>IF(F65&gt;0, (G65-F65)/F65, "n/a ")</f>
        <v>0.72727272727272729</v>
      </c>
    </row>
    <row r="66" spans="1:8">
      <c r="A66" s="464" t="s">
        <v>573</v>
      </c>
      <c r="B66" s="279" t="s">
        <v>574</v>
      </c>
      <c r="C66" s="339">
        <v>827</v>
      </c>
      <c r="D66" s="121">
        <v>1057</v>
      </c>
      <c r="E66" s="398">
        <f>IF(C66&gt;0, (D66-C66)/C66, "n/a ")</f>
        <v>0.27811366384522368</v>
      </c>
      <c r="F66" s="339">
        <v>59</v>
      </c>
      <c r="G66" s="121">
        <v>88</v>
      </c>
      <c r="H66" s="419">
        <f>IF(F66&gt;0, (G66-F66)/F66, "n/a ")</f>
        <v>0.49152542372881358</v>
      </c>
    </row>
    <row r="67" spans="1:8">
      <c r="A67" s="271"/>
      <c r="B67" s="272" t="s">
        <v>575</v>
      </c>
      <c r="C67" s="437">
        <v>339017</v>
      </c>
      <c r="D67" s="124">
        <v>489331</v>
      </c>
      <c r="E67" s="399">
        <f>(D67-C67)/C67</f>
        <v>0.44338189530318539</v>
      </c>
      <c r="F67" s="437">
        <v>92143</v>
      </c>
      <c r="G67" s="124">
        <v>136794</v>
      </c>
      <c r="H67" s="420">
        <f>(G67-F67)/F67</f>
        <v>0.48458374483140337</v>
      </c>
    </row>
    <row r="68" spans="1:8">
      <c r="A68" s="278"/>
      <c r="B68" s="280" t="s">
        <v>498</v>
      </c>
      <c r="C68" s="449"/>
      <c r="D68" s="128"/>
      <c r="E68" s="404"/>
      <c r="F68" s="438"/>
      <c r="G68" s="132"/>
      <c r="H68" s="426"/>
    </row>
    <row r="69" spans="1:8">
      <c r="A69" s="454"/>
      <c r="B69" s="286" t="s">
        <v>499</v>
      </c>
      <c r="C69" s="451"/>
      <c r="D69" s="163"/>
      <c r="E69" s="405"/>
      <c r="F69" s="439">
        <v>0.27179462976782875</v>
      </c>
      <c r="G69" s="139">
        <v>0.27955310413605516</v>
      </c>
      <c r="H69" s="427"/>
    </row>
    <row r="70" spans="1:8">
      <c r="A70" s="278"/>
      <c r="B70" s="280"/>
      <c r="C70" s="440"/>
      <c r="D70" s="147"/>
      <c r="E70" s="404"/>
      <c r="F70" s="438"/>
      <c r="G70" s="132"/>
      <c r="H70" s="426"/>
    </row>
    <row r="71" spans="1:8">
      <c r="A71" s="269" t="s">
        <v>576</v>
      </c>
      <c r="B71" s="279"/>
      <c r="C71" s="440"/>
      <c r="D71" s="147"/>
      <c r="E71" s="404"/>
      <c r="F71" s="440"/>
      <c r="G71" s="147"/>
      <c r="H71" s="426"/>
    </row>
    <row r="72" spans="1:8">
      <c r="A72" s="464" t="s">
        <v>577</v>
      </c>
      <c r="B72" s="279" t="s">
        <v>578</v>
      </c>
      <c r="C72" s="339">
        <v>375</v>
      </c>
      <c r="D72" s="121">
        <v>526</v>
      </c>
      <c r="E72" s="398">
        <f t="shared" ref="E72:E79" si="8">IF(C72&gt;0, (D72-C72)/C72, "n/a ")</f>
        <v>0.40266666666666667</v>
      </c>
      <c r="F72" s="339">
        <v>0</v>
      </c>
      <c r="G72" s="121">
        <v>0</v>
      </c>
      <c r="H72" s="419" t="str">
        <f t="shared" ref="H72:H79" si="9">IF(F72&gt;0, (G72-F72)/F72, "n/a ")</f>
        <v xml:space="preserve">n/a </v>
      </c>
    </row>
    <row r="73" spans="1:8">
      <c r="A73" s="464" t="s">
        <v>579</v>
      </c>
      <c r="B73" s="279" t="s">
        <v>580</v>
      </c>
      <c r="C73" s="339">
        <v>0</v>
      </c>
      <c r="D73" s="121">
        <v>0</v>
      </c>
      <c r="E73" s="398" t="str">
        <f t="shared" si="8"/>
        <v xml:space="preserve">n/a </v>
      </c>
      <c r="F73" s="339">
        <v>0</v>
      </c>
      <c r="G73" s="121">
        <v>0</v>
      </c>
      <c r="H73" s="419" t="str">
        <f t="shared" si="9"/>
        <v xml:space="preserve">n/a </v>
      </c>
    </row>
    <row r="74" spans="1:8">
      <c r="A74" s="464" t="s">
        <v>581</v>
      </c>
      <c r="B74" s="279" t="s">
        <v>582</v>
      </c>
      <c r="C74" s="339">
        <v>31874</v>
      </c>
      <c r="D74" s="121">
        <v>41623</v>
      </c>
      <c r="E74" s="398">
        <f t="shared" si="8"/>
        <v>0.30586057601807115</v>
      </c>
      <c r="F74" s="339">
        <v>10217</v>
      </c>
      <c r="G74" s="121">
        <v>13304</v>
      </c>
      <c r="H74" s="419">
        <f t="shared" si="9"/>
        <v>0.30214348634628563</v>
      </c>
    </row>
    <row r="75" spans="1:8">
      <c r="A75" s="464" t="s">
        <v>583</v>
      </c>
      <c r="B75" s="279" t="s">
        <v>584</v>
      </c>
      <c r="C75" s="339">
        <v>9566</v>
      </c>
      <c r="D75" s="121">
        <v>11514</v>
      </c>
      <c r="E75" s="398">
        <f t="shared" si="8"/>
        <v>0.2036378841731131</v>
      </c>
      <c r="F75" s="339">
        <v>0</v>
      </c>
      <c r="G75" s="121">
        <v>0</v>
      </c>
      <c r="H75" s="419" t="str">
        <f t="shared" si="9"/>
        <v xml:space="preserve">n/a </v>
      </c>
    </row>
    <row r="76" spans="1:8">
      <c r="A76" s="464" t="s">
        <v>585</v>
      </c>
      <c r="B76" s="279" t="s">
        <v>586</v>
      </c>
      <c r="C76" s="339">
        <v>698</v>
      </c>
      <c r="D76" s="121">
        <v>915</v>
      </c>
      <c r="E76" s="398">
        <f t="shared" si="8"/>
        <v>0.31088825214899712</v>
      </c>
      <c r="F76" s="339">
        <v>5</v>
      </c>
      <c r="G76" s="121">
        <v>5</v>
      </c>
      <c r="H76" s="419">
        <f t="shared" si="9"/>
        <v>0</v>
      </c>
    </row>
    <row r="77" spans="1:8">
      <c r="A77" s="464" t="s">
        <v>587</v>
      </c>
      <c r="B77" s="279" t="s">
        <v>588</v>
      </c>
      <c r="C77" s="339">
        <v>13478</v>
      </c>
      <c r="D77" s="121">
        <v>18913</v>
      </c>
      <c r="E77" s="398">
        <f t="shared" si="8"/>
        <v>0.40324974031755451</v>
      </c>
      <c r="F77" s="339">
        <v>0</v>
      </c>
      <c r="G77" s="121">
        <v>0</v>
      </c>
      <c r="H77" s="419" t="str">
        <f t="shared" si="9"/>
        <v xml:space="preserve">n/a </v>
      </c>
    </row>
    <row r="78" spans="1:8">
      <c r="A78" s="464" t="s">
        <v>589</v>
      </c>
      <c r="B78" s="279" t="s">
        <v>590</v>
      </c>
      <c r="C78" s="339">
        <v>13920</v>
      </c>
      <c r="D78" s="121">
        <v>17454</v>
      </c>
      <c r="E78" s="398">
        <f t="shared" si="8"/>
        <v>0.25387931034482758</v>
      </c>
      <c r="F78" s="339">
        <v>1</v>
      </c>
      <c r="G78" s="121">
        <v>2</v>
      </c>
      <c r="H78" s="419">
        <f t="shared" si="9"/>
        <v>1</v>
      </c>
    </row>
    <row r="79" spans="1:8">
      <c r="A79" s="464" t="s">
        <v>591</v>
      </c>
      <c r="B79" s="279" t="s">
        <v>592</v>
      </c>
      <c r="C79" s="339">
        <v>4846</v>
      </c>
      <c r="D79" s="121">
        <v>6950</v>
      </c>
      <c r="E79" s="398">
        <f t="shared" si="8"/>
        <v>0.43417251341312424</v>
      </c>
      <c r="F79" s="339">
        <v>1063</v>
      </c>
      <c r="G79" s="121">
        <v>1551</v>
      </c>
      <c r="H79" s="419">
        <f t="shared" si="9"/>
        <v>0.45907808090310442</v>
      </c>
    </row>
    <row r="80" spans="1:8">
      <c r="A80" s="271"/>
      <c r="B80" s="272" t="s">
        <v>593</v>
      </c>
      <c r="C80" s="437">
        <v>74757</v>
      </c>
      <c r="D80" s="124">
        <v>97895</v>
      </c>
      <c r="E80" s="399">
        <f>(D80-C80)/C80</f>
        <v>0.30950947737335632</v>
      </c>
      <c r="F80" s="437">
        <v>11286</v>
      </c>
      <c r="G80" s="124">
        <v>14862</v>
      </c>
      <c r="H80" s="420">
        <f>(G80-F80)/F80</f>
        <v>0.3168527379053695</v>
      </c>
    </row>
    <row r="81" spans="1:8">
      <c r="A81" s="278"/>
      <c r="B81" s="280" t="s">
        <v>498</v>
      </c>
      <c r="C81" s="438"/>
      <c r="D81" s="132"/>
      <c r="E81" s="404"/>
      <c r="F81" s="438"/>
      <c r="G81" s="132"/>
      <c r="H81" s="426"/>
    </row>
    <row r="82" spans="1:8">
      <c r="A82" s="454"/>
      <c r="B82" s="286" t="s">
        <v>499</v>
      </c>
      <c r="C82" s="451"/>
      <c r="D82" s="163"/>
      <c r="E82" s="405"/>
      <c r="F82" s="439">
        <v>0.1509691400136442</v>
      </c>
      <c r="G82" s="139">
        <v>0.15181572092548137</v>
      </c>
      <c r="H82" s="427"/>
    </row>
    <row r="83" spans="1:8">
      <c r="A83" s="278"/>
      <c r="B83" s="279"/>
      <c r="C83" s="440"/>
      <c r="D83" s="147"/>
      <c r="E83" s="404"/>
      <c r="F83" s="440"/>
      <c r="G83" s="147"/>
      <c r="H83" s="426"/>
    </row>
    <row r="84" spans="1:8">
      <c r="A84" s="269" t="s">
        <v>530</v>
      </c>
      <c r="B84" s="279"/>
      <c r="C84" s="440"/>
      <c r="D84" s="147"/>
      <c r="E84" s="404"/>
      <c r="F84" s="440"/>
      <c r="G84" s="147"/>
      <c r="H84" s="426"/>
    </row>
    <row r="85" spans="1:8">
      <c r="A85" s="464" t="s">
        <v>594</v>
      </c>
      <c r="B85" s="279" t="s">
        <v>595</v>
      </c>
      <c r="C85" s="339">
        <v>2673</v>
      </c>
      <c r="D85" s="121">
        <v>3228</v>
      </c>
      <c r="E85" s="398">
        <f>IF(C85&gt;0, (D85-C85)/C85, "n/a ")</f>
        <v>0.20763187429854096</v>
      </c>
      <c r="F85" s="339">
        <v>11</v>
      </c>
      <c r="G85" s="121">
        <v>11</v>
      </c>
      <c r="H85" s="419">
        <f>IF(F85&gt;0, (G85-F85)/F85, "n/a ")</f>
        <v>0</v>
      </c>
    </row>
    <row r="86" spans="1:8">
      <c r="A86" s="464" t="s">
        <v>596</v>
      </c>
      <c r="B86" s="279" t="s">
        <v>597</v>
      </c>
      <c r="C86" s="339">
        <v>24665</v>
      </c>
      <c r="D86" s="121">
        <v>32084</v>
      </c>
      <c r="E86" s="398">
        <f>IF(C86&gt;0, (D86-C86)/C86, "n/a ")</f>
        <v>0.30079059395905128</v>
      </c>
      <c r="F86" s="339">
        <v>135</v>
      </c>
      <c r="G86" s="121">
        <v>269</v>
      </c>
      <c r="H86" s="419">
        <f>IF(F86&gt;0, (G86-F86)/F86, "n/a ")</f>
        <v>0.99259259259259258</v>
      </c>
    </row>
    <row r="87" spans="1:8">
      <c r="A87" s="464" t="s">
        <v>598</v>
      </c>
      <c r="B87" s="279" t="s">
        <v>599</v>
      </c>
      <c r="C87" s="339">
        <v>17672</v>
      </c>
      <c r="D87" s="121">
        <v>27217</v>
      </c>
      <c r="E87" s="398">
        <f>IF(C87&gt;0, (D87-C87)/C87, "n/a ")</f>
        <v>0.54011996378451788</v>
      </c>
      <c r="F87" s="339">
        <v>293</v>
      </c>
      <c r="G87" s="121">
        <v>382</v>
      </c>
      <c r="H87" s="419">
        <f>IF(F87&gt;0, (G87-F87)/F87, "n/a ")</f>
        <v>0.30375426621160412</v>
      </c>
    </row>
    <row r="88" spans="1:8">
      <c r="A88" s="464" t="s">
        <v>600</v>
      </c>
      <c r="B88" s="279" t="s">
        <v>601</v>
      </c>
      <c r="C88" s="339">
        <v>2383</v>
      </c>
      <c r="D88" s="121">
        <v>2912</v>
      </c>
      <c r="E88" s="398">
        <f>IF(C88&gt;0, (D88-C88)/C88, "n/a ")</f>
        <v>0.2219890893831305</v>
      </c>
      <c r="F88" s="339">
        <v>389</v>
      </c>
      <c r="G88" s="121">
        <v>510</v>
      </c>
      <c r="H88" s="419">
        <f>IF(F88&gt;0, (G88-F88)/F88, "n/a ")</f>
        <v>0.3110539845758355</v>
      </c>
    </row>
    <row r="89" spans="1:8">
      <c r="A89" s="271"/>
      <c r="B89" s="272" t="s">
        <v>602</v>
      </c>
      <c r="C89" s="437">
        <v>47393</v>
      </c>
      <c r="D89" s="124">
        <v>65441</v>
      </c>
      <c r="E89" s="399">
        <f>(D89-C89)/C89</f>
        <v>0.38081573228113857</v>
      </c>
      <c r="F89" s="437">
        <v>828</v>
      </c>
      <c r="G89" s="124">
        <v>1172</v>
      </c>
      <c r="H89" s="420">
        <f>IF(F89&gt;0, (G89-F89)/F89, 0)</f>
        <v>0.41545893719806765</v>
      </c>
    </row>
    <row r="90" spans="1:8">
      <c r="A90" s="278"/>
      <c r="B90" s="280" t="s">
        <v>498</v>
      </c>
      <c r="C90" s="438"/>
      <c r="D90" s="132"/>
      <c r="E90" s="404"/>
      <c r="F90" s="438"/>
      <c r="G90" s="132"/>
      <c r="H90" s="426"/>
    </row>
    <row r="91" spans="1:8">
      <c r="A91" s="454"/>
      <c r="B91" s="286" t="s">
        <v>499</v>
      </c>
      <c r="C91" s="451"/>
      <c r="D91" s="163"/>
      <c r="E91" s="405"/>
      <c r="F91" s="439">
        <v>1.7470934526195851E-2</v>
      </c>
      <c r="G91" s="139">
        <v>1.7909261777784569E-2</v>
      </c>
      <c r="H91" s="427"/>
    </row>
    <row r="92" spans="1:8">
      <c r="A92" s="278"/>
      <c r="B92" s="279"/>
      <c r="C92" s="440"/>
      <c r="D92" s="147"/>
      <c r="E92" s="404"/>
      <c r="F92" s="440"/>
      <c r="G92" s="147"/>
      <c r="H92" s="426"/>
    </row>
    <row r="93" spans="1:8">
      <c r="A93" s="269" t="s">
        <v>603</v>
      </c>
      <c r="B93" s="279"/>
      <c r="C93" s="440"/>
      <c r="D93" s="147"/>
      <c r="E93" s="404"/>
      <c r="F93" s="440"/>
      <c r="G93" s="147"/>
      <c r="H93" s="426"/>
    </row>
    <row r="94" spans="1:8">
      <c r="A94" s="464" t="s">
        <v>604</v>
      </c>
      <c r="B94" s="279" t="s">
        <v>605</v>
      </c>
      <c r="C94" s="339">
        <v>11922</v>
      </c>
      <c r="D94" s="121">
        <v>16245</v>
      </c>
      <c r="E94" s="398">
        <f t="shared" ref="E94:E102" si="10">IF(C94&gt;0, (D94-C94)/C94, "n/a ")</f>
        <v>0.36260694514343234</v>
      </c>
      <c r="F94" s="339">
        <v>6886</v>
      </c>
      <c r="G94" s="121">
        <v>6886</v>
      </c>
      <c r="H94" s="426">
        <f t="shared" ref="H94:H102" si="11">IF(F94&gt;0, (G94-F94)/F94, "n/a ")</f>
        <v>0</v>
      </c>
    </row>
    <row r="95" spans="1:8">
      <c r="A95" s="464" t="s">
        <v>606</v>
      </c>
      <c r="B95" s="279" t="s">
        <v>607</v>
      </c>
      <c r="C95" s="339">
        <v>0</v>
      </c>
      <c r="D95" s="121">
        <v>0</v>
      </c>
      <c r="E95" s="398" t="str">
        <f t="shared" si="10"/>
        <v xml:space="preserve">n/a </v>
      </c>
      <c r="F95" s="339">
        <v>0</v>
      </c>
      <c r="G95" s="121">
        <v>0</v>
      </c>
      <c r="H95" s="419" t="str">
        <f t="shared" si="11"/>
        <v xml:space="preserve">n/a </v>
      </c>
    </row>
    <row r="96" spans="1:8">
      <c r="A96" s="464" t="s">
        <v>608</v>
      </c>
      <c r="B96" s="279" t="s">
        <v>609</v>
      </c>
      <c r="C96" s="339">
        <v>10872</v>
      </c>
      <c r="D96" s="121">
        <v>11460</v>
      </c>
      <c r="E96" s="398">
        <f t="shared" si="10"/>
        <v>5.4083885209713023E-2</v>
      </c>
      <c r="F96" s="339">
        <v>0</v>
      </c>
      <c r="G96" s="121">
        <v>0</v>
      </c>
      <c r="H96" s="419" t="str">
        <f t="shared" si="11"/>
        <v xml:space="preserve">n/a </v>
      </c>
    </row>
    <row r="97" spans="1:8">
      <c r="A97" s="464" t="s">
        <v>610</v>
      </c>
      <c r="B97" s="279" t="s">
        <v>611</v>
      </c>
      <c r="C97" s="339">
        <v>3019</v>
      </c>
      <c r="D97" s="121">
        <v>4490</v>
      </c>
      <c r="E97" s="398">
        <f t="shared" si="10"/>
        <v>0.48724743292480954</v>
      </c>
      <c r="F97" s="339">
        <v>24</v>
      </c>
      <c r="G97" s="121">
        <v>24</v>
      </c>
      <c r="H97" s="419">
        <f t="shared" si="11"/>
        <v>0</v>
      </c>
    </row>
    <row r="98" spans="1:8">
      <c r="A98" s="464" t="s">
        <v>612</v>
      </c>
      <c r="B98" s="279" t="s">
        <v>613</v>
      </c>
      <c r="C98" s="339">
        <v>4584</v>
      </c>
      <c r="D98" s="121">
        <v>5196</v>
      </c>
      <c r="E98" s="398">
        <f t="shared" si="10"/>
        <v>0.13350785340314136</v>
      </c>
      <c r="F98" s="339">
        <v>902</v>
      </c>
      <c r="G98" s="121">
        <v>1360</v>
      </c>
      <c r="H98" s="419">
        <f t="shared" si="11"/>
        <v>0.5077605321507761</v>
      </c>
    </row>
    <row r="99" spans="1:8">
      <c r="A99" s="464" t="s">
        <v>614</v>
      </c>
      <c r="B99" s="279" t="s">
        <v>615</v>
      </c>
      <c r="C99" s="339">
        <v>24915</v>
      </c>
      <c r="D99" s="121">
        <v>33435</v>
      </c>
      <c r="E99" s="398">
        <f t="shared" si="10"/>
        <v>0.34196267308850092</v>
      </c>
      <c r="F99" s="339">
        <v>2</v>
      </c>
      <c r="G99" s="121">
        <v>2</v>
      </c>
      <c r="H99" s="419">
        <f t="shared" si="11"/>
        <v>0</v>
      </c>
    </row>
    <row r="100" spans="1:8">
      <c r="A100" s="464" t="s">
        <v>616</v>
      </c>
      <c r="B100" s="279" t="s">
        <v>617</v>
      </c>
      <c r="C100" s="339">
        <v>0</v>
      </c>
      <c r="D100" s="121">
        <v>0</v>
      </c>
      <c r="E100" s="398" t="str">
        <f t="shared" si="10"/>
        <v xml:space="preserve">n/a </v>
      </c>
      <c r="F100" s="339">
        <v>0</v>
      </c>
      <c r="G100" s="121">
        <v>0</v>
      </c>
      <c r="H100" s="419" t="str">
        <f t="shared" si="11"/>
        <v xml:space="preserve">n/a </v>
      </c>
    </row>
    <row r="101" spans="1:8">
      <c r="A101" s="464" t="s">
        <v>618</v>
      </c>
      <c r="B101" s="279" t="s">
        <v>619</v>
      </c>
      <c r="C101" s="339">
        <v>0</v>
      </c>
      <c r="D101" s="121">
        <v>0</v>
      </c>
      <c r="E101" s="398" t="str">
        <f t="shared" si="10"/>
        <v xml:space="preserve">n/a </v>
      </c>
      <c r="F101" s="339">
        <v>0</v>
      </c>
      <c r="G101" s="121">
        <v>0</v>
      </c>
      <c r="H101" s="419" t="str">
        <f t="shared" si="11"/>
        <v xml:space="preserve">n/a </v>
      </c>
    </row>
    <row r="102" spans="1:8">
      <c r="A102" s="464" t="s">
        <v>620</v>
      </c>
      <c r="B102" s="279" t="s">
        <v>621</v>
      </c>
      <c r="C102" s="339">
        <v>20362</v>
      </c>
      <c r="D102" s="121">
        <v>27738</v>
      </c>
      <c r="E102" s="398">
        <f t="shared" si="10"/>
        <v>0.36224339455849131</v>
      </c>
      <c r="F102" s="339">
        <v>4</v>
      </c>
      <c r="G102" s="121">
        <v>5</v>
      </c>
      <c r="H102" s="419">
        <f t="shared" si="11"/>
        <v>0.25</v>
      </c>
    </row>
    <row r="103" spans="1:8">
      <c r="A103" s="368"/>
      <c r="B103" s="277" t="s">
        <v>622</v>
      </c>
      <c r="C103" s="142">
        <v>75674</v>
      </c>
      <c r="D103" s="140">
        <v>98564</v>
      </c>
      <c r="E103" s="403">
        <f>(D103-C103)/C103</f>
        <v>0.3024816978090229</v>
      </c>
      <c r="F103" s="142">
        <v>7818</v>
      </c>
      <c r="G103" s="140">
        <v>8277</v>
      </c>
      <c r="H103" s="425">
        <f>(G103-F103)/F103</f>
        <v>5.8710667689946275E-2</v>
      </c>
    </row>
    <row r="104" spans="1:8">
      <c r="A104" s="281"/>
      <c r="B104" s="279"/>
      <c r="C104" s="440"/>
      <c r="D104" s="147"/>
      <c r="E104" s="404"/>
      <c r="F104" s="440"/>
      <c r="G104" s="147"/>
      <c r="H104" s="426"/>
    </row>
    <row r="105" spans="1:8">
      <c r="A105" s="464" t="s">
        <v>623</v>
      </c>
      <c r="B105" s="279" t="s">
        <v>624</v>
      </c>
      <c r="C105" s="339">
        <v>73976</v>
      </c>
      <c r="D105" s="121">
        <v>96852</v>
      </c>
      <c r="E105" s="398">
        <f>IF(C105&gt;0, (D105-C105)/C105, "n/a ")</f>
        <v>0.30923542770628309</v>
      </c>
      <c r="F105" s="339">
        <v>1749</v>
      </c>
      <c r="G105" s="121">
        <v>2142</v>
      </c>
      <c r="H105" s="419">
        <f>IF(F105&gt;0, (G105-F105)/F105, "n/a ")</f>
        <v>0.22469982847341338</v>
      </c>
    </row>
    <row r="106" spans="1:8">
      <c r="A106" s="464" t="s">
        <v>625</v>
      </c>
      <c r="B106" s="279" t="s">
        <v>626</v>
      </c>
      <c r="C106" s="339">
        <v>5708</v>
      </c>
      <c r="D106" s="121">
        <v>7539</v>
      </c>
      <c r="E106" s="398">
        <f>IF(C106&gt;0, (D106-C106)/C106, "n/a ")</f>
        <v>0.32077785564120531</v>
      </c>
      <c r="F106" s="339">
        <v>0</v>
      </c>
      <c r="G106" s="121">
        <v>0</v>
      </c>
      <c r="H106" s="419" t="str">
        <f>IF(F106&gt;0, (G106-F106)/F106, "n/a ")</f>
        <v xml:space="preserve">n/a </v>
      </c>
    </row>
    <row r="107" spans="1:8">
      <c r="A107" s="464" t="s">
        <v>627</v>
      </c>
      <c r="B107" s="279" t="s">
        <v>628</v>
      </c>
      <c r="C107" s="339">
        <v>21666</v>
      </c>
      <c r="D107" s="121">
        <v>28248</v>
      </c>
      <c r="E107" s="398">
        <f>IF(C107&gt;0, (D107-C107)/C107, "n/a ")</f>
        <v>0.30379396289116589</v>
      </c>
      <c r="F107" s="339">
        <v>870</v>
      </c>
      <c r="G107" s="121">
        <v>1464</v>
      </c>
      <c r="H107" s="419">
        <f>IF(F107&gt;0, (G107-F107)/F107, "n/a ")</f>
        <v>0.6827586206896552</v>
      </c>
    </row>
    <row r="108" spans="1:8">
      <c r="A108" s="464" t="s">
        <v>629</v>
      </c>
      <c r="B108" s="279" t="s">
        <v>630</v>
      </c>
      <c r="C108" s="339">
        <v>26897</v>
      </c>
      <c r="D108" s="121">
        <v>32751</v>
      </c>
      <c r="E108" s="398">
        <f>IF(C108&gt;0, (D108-C108)/C108, "n/a ")</f>
        <v>0.21764509053054243</v>
      </c>
      <c r="F108" s="339">
        <v>3433</v>
      </c>
      <c r="G108" s="121">
        <v>4016</v>
      </c>
      <c r="H108" s="419">
        <f>IF(F108&gt;0, (G108-F108)/F108, "n/a ")</f>
        <v>0.16982231284590737</v>
      </c>
    </row>
    <row r="109" spans="1:8">
      <c r="A109" s="464" t="s">
        <v>631</v>
      </c>
      <c r="B109" s="279" t="s">
        <v>0</v>
      </c>
      <c r="C109" s="339">
        <v>17470</v>
      </c>
      <c r="D109" s="121">
        <v>30079</v>
      </c>
      <c r="E109" s="398">
        <f>IF(C109&gt;0, (D109-C109)/C109, "n/a ")</f>
        <v>0.72175157412707502</v>
      </c>
      <c r="F109" s="339">
        <v>0</v>
      </c>
      <c r="G109" s="121">
        <v>0</v>
      </c>
      <c r="H109" s="419" t="str">
        <f>IF(F109&gt;0, (G109-F109)/F109, "n/a ")</f>
        <v xml:space="preserve">n/a </v>
      </c>
    </row>
    <row r="110" spans="1:8">
      <c r="A110" s="276"/>
      <c r="B110" s="277" t="s">
        <v>1</v>
      </c>
      <c r="C110" s="142">
        <v>145717</v>
      </c>
      <c r="D110" s="140">
        <v>195469</v>
      </c>
      <c r="E110" s="403">
        <f>(D110-C110)/C110</f>
        <v>0.34142893416691256</v>
      </c>
      <c r="F110" s="142">
        <v>6052</v>
      </c>
      <c r="G110" s="140">
        <v>7622</v>
      </c>
      <c r="H110" s="425">
        <f>(G110-F110)/F110</f>
        <v>0.25941837409120949</v>
      </c>
    </row>
    <row r="111" spans="1:8">
      <c r="A111" s="271"/>
      <c r="B111" s="272" t="s">
        <v>2</v>
      </c>
      <c r="C111" s="437">
        <v>221391</v>
      </c>
      <c r="D111" s="124">
        <v>294033</v>
      </c>
      <c r="E111" s="399">
        <f>(D111-C111)/C111</f>
        <v>0.32811631909156197</v>
      </c>
      <c r="F111" s="437">
        <v>13870</v>
      </c>
      <c r="G111" s="124">
        <v>15899</v>
      </c>
      <c r="H111" s="420">
        <f>(G111-F111)/F111</f>
        <v>0.14628695025234317</v>
      </c>
    </row>
    <row r="112" spans="1:8">
      <c r="A112" s="278"/>
      <c r="B112" s="280" t="s">
        <v>498</v>
      </c>
      <c r="C112" s="438"/>
      <c r="D112" s="132"/>
      <c r="E112" s="404"/>
      <c r="F112" s="438"/>
      <c r="G112" s="132"/>
      <c r="H112" s="426"/>
    </row>
    <row r="113" spans="1:8">
      <c r="A113" s="454"/>
      <c r="B113" s="286" t="s">
        <v>499</v>
      </c>
      <c r="C113" s="451"/>
      <c r="D113" s="163"/>
      <c r="E113" s="405"/>
      <c r="F113" s="439">
        <v>6.264933985573036E-2</v>
      </c>
      <c r="G113" s="139">
        <v>5.4072161968214454E-2</v>
      </c>
      <c r="H113" s="427"/>
    </row>
    <row r="114" spans="1:8">
      <c r="A114" s="278"/>
      <c r="B114" s="279"/>
      <c r="C114" s="440"/>
      <c r="D114" s="147"/>
      <c r="E114" s="404"/>
      <c r="F114" s="440"/>
      <c r="G114" s="147"/>
      <c r="H114" s="426"/>
    </row>
    <row r="115" spans="1:8">
      <c r="A115" s="269" t="s">
        <v>3</v>
      </c>
      <c r="B115" s="279"/>
      <c r="C115" s="440"/>
      <c r="D115" s="147"/>
      <c r="E115" s="404"/>
      <c r="F115" s="440"/>
      <c r="G115" s="147"/>
      <c r="H115" s="426"/>
    </row>
    <row r="116" spans="1:8">
      <c r="A116" s="464" t="s">
        <v>4</v>
      </c>
      <c r="B116" s="279" t="s">
        <v>5</v>
      </c>
      <c r="C116" s="339">
        <v>10606</v>
      </c>
      <c r="D116" s="121">
        <v>14759</v>
      </c>
      <c r="E116" s="398">
        <f>IF(C116&gt;0, (D116-C116)/C116, "n/a ")</f>
        <v>0.39157080897605129</v>
      </c>
      <c r="F116" s="339">
        <v>65</v>
      </c>
      <c r="G116" s="121">
        <v>87</v>
      </c>
      <c r="H116" s="419">
        <f>IF(F116&gt;0, (G116-F116)/F116, "n/a ")</f>
        <v>0.33846153846153848</v>
      </c>
    </row>
    <row r="117" spans="1:8">
      <c r="A117" s="464" t="s">
        <v>6</v>
      </c>
      <c r="B117" s="279" t="s">
        <v>7</v>
      </c>
      <c r="C117" s="339">
        <v>97356</v>
      </c>
      <c r="D117" s="121">
        <v>125987</v>
      </c>
      <c r="E117" s="398">
        <f>IF(C117&gt;0, (D117-C117)/C117, "n/a ")</f>
        <v>0.29408562389580506</v>
      </c>
      <c r="F117" s="339">
        <v>89853</v>
      </c>
      <c r="G117" s="121">
        <v>116728</v>
      </c>
      <c r="H117" s="419">
        <f>IF(F117&gt;0, (G117-F117)/F117, "n/a ")</f>
        <v>0.29909964052396693</v>
      </c>
    </row>
    <row r="118" spans="1:8">
      <c r="A118" s="368"/>
      <c r="B118" s="277" t="s">
        <v>8</v>
      </c>
      <c r="C118" s="142">
        <v>107962</v>
      </c>
      <c r="D118" s="140">
        <v>140746</v>
      </c>
      <c r="E118" s="403">
        <f>(D118-C118)/C118</f>
        <v>0.3036623997332395</v>
      </c>
      <c r="F118" s="142">
        <v>89918</v>
      </c>
      <c r="G118" s="140">
        <v>116815</v>
      </c>
      <c r="H118" s="425">
        <f>(G118-F118)/F118</f>
        <v>0.29912809448608735</v>
      </c>
    </row>
    <row r="119" spans="1:8">
      <c r="A119" s="281"/>
      <c r="B119" s="279"/>
      <c r="C119" s="440"/>
      <c r="D119" s="147"/>
      <c r="E119" s="404"/>
      <c r="F119" s="440"/>
      <c r="G119" s="147"/>
      <c r="H119" s="426"/>
    </row>
    <row r="120" spans="1:8">
      <c r="A120" s="464" t="s">
        <v>9</v>
      </c>
      <c r="B120" s="279" t="s">
        <v>533</v>
      </c>
      <c r="C120" s="339">
        <v>62972</v>
      </c>
      <c r="D120" s="121">
        <v>93760</v>
      </c>
      <c r="E120" s="398">
        <f t="shared" ref="E120:E127" si="12">IF(C120&gt;0, (D120-C120)/C120, "n/a ")</f>
        <v>0.48891570856888777</v>
      </c>
      <c r="F120" s="339">
        <v>1</v>
      </c>
      <c r="G120" s="121">
        <v>2</v>
      </c>
      <c r="H120" s="419">
        <f t="shared" ref="H120:H127" si="13">IF(F120&gt;0, (G120-F120)/F120, "n/a ")</f>
        <v>1</v>
      </c>
    </row>
    <row r="121" spans="1:8">
      <c r="A121" s="464" t="s">
        <v>10</v>
      </c>
      <c r="B121" s="279" t="s">
        <v>11</v>
      </c>
      <c r="C121" s="339">
        <v>66806</v>
      </c>
      <c r="D121" s="121">
        <v>89700</v>
      </c>
      <c r="E121" s="398">
        <f t="shared" si="12"/>
        <v>0.34269377002065682</v>
      </c>
      <c r="F121" s="339">
        <v>2600</v>
      </c>
      <c r="G121" s="121">
        <v>4769</v>
      </c>
      <c r="H121" s="419">
        <f t="shared" si="13"/>
        <v>0.83423076923076922</v>
      </c>
    </row>
    <row r="122" spans="1:8">
      <c r="A122" s="464" t="s">
        <v>12</v>
      </c>
      <c r="B122" s="279" t="s">
        <v>13</v>
      </c>
      <c r="C122" s="339">
        <v>95356</v>
      </c>
      <c r="D122" s="121">
        <v>144494</v>
      </c>
      <c r="E122" s="398">
        <f t="shared" si="12"/>
        <v>0.51531104492638113</v>
      </c>
      <c r="F122" s="339">
        <v>91573</v>
      </c>
      <c r="G122" s="121">
        <v>139265</v>
      </c>
      <c r="H122" s="419">
        <f t="shared" si="13"/>
        <v>0.52080853526694548</v>
      </c>
    </row>
    <row r="123" spans="1:8">
      <c r="A123" s="464" t="s">
        <v>14</v>
      </c>
      <c r="B123" s="279" t="s">
        <v>15</v>
      </c>
      <c r="C123" s="339">
        <v>60027</v>
      </c>
      <c r="D123" s="121">
        <v>99881</v>
      </c>
      <c r="E123" s="398">
        <f t="shared" si="12"/>
        <v>0.66393456278008234</v>
      </c>
      <c r="F123" s="339">
        <v>2380</v>
      </c>
      <c r="G123" s="121">
        <v>3114</v>
      </c>
      <c r="H123" s="419">
        <f t="shared" si="13"/>
        <v>0.30840336134453783</v>
      </c>
    </row>
    <row r="124" spans="1:8">
      <c r="A124" s="464" t="s">
        <v>16</v>
      </c>
      <c r="B124" s="279" t="s">
        <v>17</v>
      </c>
      <c r="C124" s="339">
        <v>95</v>
      </c>
      <c r="D124" s="121">
        <v>140</v>
      </c>
      <c r="E124" s="398">
        <f t="shared" si="12"/>
        <v>0.47368421052631576</v>
      </c>
      <c r="F124" s="339">
        <v>0</v>
      </c>
      <c r="G124" s="121">
        <v>0</v>
      </c>
      <c r="H124" s="419" t="str">
        <f t="shared" si="13"/>
        <v xml:space="preserve">n/a </v>
      </c>
    </row>
    <row r="125" spans="1:8">
      <c r="A125" s="464" t="s">
        <v>18</v>
      </c>
      <c r="B125" s="279" t="s">
        <v>19</v>
      </c>
      <c r="C125" s="339">
        <v>71</v>
      </c>
      <c r="D125" s="121">
        <v>71</v>
      </c>
      <c r="E125" s="398">
        <f t="shared" si="12"/>
        <v>0</v>
      </c>
      <c r="F125" s="339">
        <v>0</v>
      </c>
      <c r="G125" s="121">
        <v>0</v>
      </c>
      <c r="H125" s="419" t="str">
        <f t="shared" si="13"/>
        <v xml:space="preserve">n/a </v>
      </c>
    </row>
    <row r="126" spans="1:8">
      <c r="A126" s="464" t="s">
        <v>20</v>
      </c>
      <c r="B126" s="279" t="s">
        <v>21</v>
      </c>
      <c r="C126" s="339">
        <v>45967</v>
      </c>
      <c r="D126" s="121">
        <v>47273</v>
      </c>
      <c r="E126" s="398">
        <f t="shared" si="12"/>
        <v>2.8411686644766898E-2</v>
      </c>
      <c r="F126" s="339">
        <v>0</v>
      </c>
      <c r="G126" s="121">
        <v>1306</v>
      </c>
      <c r="H126" s="419" t="str">
        <f t="shared" si="13"/>
        <v xml:space="preserve">n/a </v>
      </c>
    </row>
    <row r="127" spans="1:8">
      <c r="A127" s="464" t="s">
        <v>22</v>
      </c>
      <c r="B127" s="279" t="s">
        <v>23</v>
      </c>
      <c r="C127" s="339">
        <v>17845</v>
      </c>
      <c r="D127" s="121">
        <v>37922</v>
      </c>
      <c r="E127" s="398">
        <f t="shared" si="12"/>
        <v>1.1250770523956291</v>
      </c>
      <c r="F127" s="339">
        <v>214</v>
      </c>
      <c r="G127" s="121">
        <v>214</v>
      </c>
      <c r="H127" s="419">
        <f t="shared" si="13"/>
        <v>0</v>
      </c>
    </row>
    <row r="128" spans="1:8">
      <c r="A128" s="368"/>
      <c r="B128" s="277" t="s">
        <v>24</v>
      </c>
      <c r="C128" s="142">
        <v>349139</v>
      </c>
      <c r="D128" s="140">
        <v>513241</v>
      </c>
      <c r="E128" s="403">
        <f>(D128-C128)/C128</f>
        <v>0.47001910413903919</v>
      </c>
      <c r="F128" s="142">
        <v>96768</v>
      </c>
      <c r="G128" s="140">
        <v>148670</v>
      </c>
      <c r="H128" s="425">
        <f>(G128-F128)/F128</f>
        <v>0.53635499338624337</v>
      </c>
    </row>
    <row r="129" spans="1:8">
      <c r="A129" s="281"/>
      <c r="B129" s="279"/>
      <c r="C129" s="440"/>
      <c r="D129" s="147"/>
      <c r="E129" s="404"/>
      <c r="F129" s="440"/>
      <c r="G129" s="147"/>
      <c r="H129" s="426"/>
    </row>
    <row r="130" spans="1:8">
      <c r="A130" s="464" t="s">
        <v>25</v>
      </c>
      <c r="B130" s="279" t="s">
        <v>26</v>
      </c>
      <c r="C130" s="339">
        <v>34223</v>
      </c>
      <c r="D130" s="121">
        <v>50025</v>
      </c>
      <c r="E130" s="398">
        <f>IF(C130&gt;0, (D130-C130)/C130, "n/a ")</f>
        <v>0.46173625924086142</v>
      </c>
      <c r="F130" s="339">
        <v>8536</v>
      </c>
      <c r="G130" s="121">
        <v>12017</v>
      </c>
      <c r="H130" s="419">
        <f>IF(F130&gt;0, (G130-F130)/F130, "n/a ")</f>
        <v>0.40780224929709463</v>
      </c>
    </row>
    <row r="131" spans="1:8">
      <c r="A131" s="464" t="s">
        <v>27</v>
      </c>
      <c r="B131" s="279" t="s">
        <v>28</v>
      </c>
      <c r="C131" s="339">
        <v>2</v>
      </c>
      <c r="D131" s="121">
        <v>18</v>
      </c>
      <c r="E131" s="398">
        <f>IF(C131&gt;0, (D131-C131)/C131, "n/a ")</f>
        <v>8</v>
      </c>
      <c r="F131" s="339">
        <v>0</v>
      </c>
      <c r="G131" s="121">
        <v>0</v>
      </c>
      <c r="H131" s="419" t="str">
        <f>IF(F131&gt;0, (G131-F131)/F131, "n/a ")</f>
        <v xml:space="preserve">n/a </v>
      </c>
    </row>
    <row r="132" spans="1:8">
      <c r="A132" s="464" t="s">
        <v>29</v>
      </c>
      <c r="B132" s="279" t="s">
        <v>30</v>
      </c>
      <c r="C132" s="339">
        <v>4701</v>
      </c>
      <c r="D132" s="121">
        <v>6154</v>
      </c>
      <c r="E132" s="398">
        <f>IF(C132&gt;0, (D132-C132)/C132, "n/a ")</f>
        <v>0.30908317379281003</v>
      </c>
      <c r="F132" s="339">
        <v>2226</v>
      </c>
      <c r="G132" s="121">
        <v>3135</v>
      </c>
      <c r="H132" s="419">
        <f>IF(F132&gt;0, (G132-F132)/F132, "n/a ")</f>
        <v>0.40835579514824799</v>
      </c>
    </row>
    <row r="133" spans="1:8">
      <c r="A133" s="464" t="s">
        <v>31</v>
      </c>
      <c r="B133" s="279" t="s">
        <v>32</v>
      </c>
      <c r="C133" s="339">
        <v>430</v>
      </c>
      <c r="D133" s="121">
        <v>552</v>
      </c>
      <c r="E133" s="398">
        <f>IF(C133&gt;0, (D133-C133)/C133, "n/a ")</f>
        <v>0.28372093023255812</v>
      </c>
      <c r="F133" s="339">
        <v>2</v>
      </c>
      <c r="G133" s="121">
        <v>2</v>
      </c>
      <c r="H133" s="419">
        <f>IF(F133&gt;0, (G133-F133)/F133, "n/a ")</f>
        <v>0</v>
      </c>
    </row>
    <row r="134" spans="1:8">
      <c r="A134" s="276"/>
      <c r="B134" s="277" t="s">
        <v>33</v>
      </c>
      <c r="C134" s="142">
        <v>39356</v>
      </c>
      <c r="D134" s="140">
        <v>56749</v>
      </c>
      <c r="E134" s="403">
        <f>(D134-C134)/C134</f>
        <v>0.44194023782904768</v>
      </c>
      <c r="F134" s="142">
        <v>10764</v>
      </c>
      <c r="G134" s="140">
        <v>15154</v>
      </c>
      <c r="H134" s="425">
        <f>(G134-F134)/F134</f>
        <v>0.40784095131921216</v>
      </c>
    </row>
    <row r="135" spans="1:8">
      <c r="A135" s="271"/>
      <c r="B135" s="272" t="s">
        <v>34</v>
      </c>
      <c r="C135" s="437">
        <v>496457</v>
      </c>
      <c r="D135" s="124">
        <v>710736</v>
      </c>
      <c r="E135" s="399">
        <f>(D135-C135)/C135</f>
        <v>0.43161643405169026</v>
      </c>
      <c r="F135" s="437">
        <v>197450</v>
      </c>
      <c r="G135" s="124">
        <v>280639</v>
      </c>
      <c r="H135" s="420">
        <f>(G135-F135)/F135</f>
        <v>0.42131678906052167</v>
      </c>
    </row>
    <row r="136" spans="1:8">
      <c r="A136" s="278"/>
      <c r="B136" s="280" t="s">
        <v>498</v>
      </c>
      <c r="C136" s="438"/>
      <c r="D136" s="132"/>
      <c r="E136" s="404"/>
      <c r="F136" s="438"/>
      <c r="G136" s="132"/>
      <c r="H136" s="426"/>
    </row>
    <row r="137" spans="1:8">
      <c r="A137" s="454"/>
      <c r="B137" s="286" t="s">
        <v>499</v>
      </c>
      <c r="C137" s="451"/>
      <c r="D137" s="163"/>
      <c r="E137" s="405"/>
      <c r="F137" s="439">
        <v>0.39771823138761264</v>
      </c>
      <c r="G137" s="139">
        <v>0.39485688075459807</v>
      </c>
      <c r="H137" s="427"/>
    </row>
    <row r="138" spans="1:8">
      <c r="A138" s="281"/>
      <c r="B138" s="282"/>
      <c r="C138" s="441"/>
      <c r="D138" s="151"/>
      <c r="E138" s="406"/>
      <c r="F138" s="441"/>
      <c r="G138" s="151"/>
      <c r="H138" s="428"/>
    </row>
    <row r="139" spans="1:8">
      <c r="A139" s="269" t="s">
        <v>35</v>
      </c>
      <c r="B139" s="279"/>
      <c r="C139" s="440"/>
      <c r="D139" s="147"/>
      <c r="E139" s="404"/>
      <c r="F139" s="440"/>
      <c r="G139" s="147"/>
      <c r="H139" s="426"/>
    </row>
    <row r="140" spans="1:8">
      <c r="A140" s="464" t="s">
        <v>36</v>
      </c>
      <c r="B140" s="279" t="s">
        <v>37</v>
      </c>
      <c r="C140" s="339">
        <v>252841</v>
      </c>
      <c r="D140" s="121">
        <v>358568</v>
      </c>
      <c r="E140" s="398">
        <f t="shared" ref="E140:E149" si="14">IF(C140&gt;0, (D140-C140)/C140, "n/a ")</f>
        <v>0.41815607437084967</v>
      </c>
      <c r="F140" s="339">
        <v>29963</v>
      </c>
      <c r="G140" s="121">
        <v>43722</v>
      </c>
      <c r="H140" s="419">
        <f t="shared" ref="H140:H149" si="15">IF(F140&gt;0, (G140-F140)/F140, "n/a ")</f>
        <v>0.45919967960484598</v>
      </c>
    </row>
    <row r="141" spans="1:8">
      <c r="A141" s="464" t="s">
        <v>38</v>
      </c>
      <c r="B141" s="279" t="s">
        <v>39</v>
      </c>
      <c r="C141" s="339">
        <v>7879</v>
      </c>
      <c r="D141" s="121">
        <v>9574</v>
      </c>
      <c r="E141" s="398">
        <f t="shared" si="14"/>
        <v>0.21512882345475315</v>
      </c>
      <c r="F141" s="339">
        <v>552</v>
      </c>
      <c r="G141" s="121">
        <v>720</v>
      </c>
      <c r="H141" s="419">
        <f t="shared" si="15"/>
        <v>0.30434782608695654</v>
      </c>
    </row>
    <row r="142" spans="1:8">
      <c r="A142" s="464" t="s">
        <v>40</v>
      </c>
      <c r="B142" s="279" t="s">
        <v>41</v>
      </c>
      <c r="C142" s="339">
        <v>0</v>
      </c>
      <c r="D142" s="121">
        <v>1</v>
      </c>
      <c r="E142" s="398" t="str">
        <f t="shared" si="14"/>
        <v xml:space="preserve">n/a </v>
      </c>
      <c r="F142" s="339">
        <v>0</v>
      </c>
      <c r="G142" s="121">
        <v>0</v>
      </c>
      <c r="H142" s="419" t="str">
        <f t="shared" si="15"/>
        <v xml:space="preserve">n/a </v>
      </c>
    </row>
    <row r="143" spans="1:8">
      <c r="A143" s="464" t="s">
        <v>42</v>
      </c>
      <c r="B143" s="279" t="s">
        <v>43</v>
      </c>
      <c r="C143" s="339">
        <v>13538</v>
      </c>
      <c r="D143" s="121">
        <v>20493</v>
      </c>
      <c r="E143" s="398">
        <f t="shared" si="14"/>
        <v>0.51373910474220708</v>
      </c>
      <c r="F143" s="339">
        <v>356</v>
      </c>
      <c r="G143" s="121">
        <v>425</v>
      </c>
      <c r="H143" s="419">
        <f t="shared" si="15"/>
        <v>0.19382022471910113</v>
      </c>
    </row>
    <row r="144" spans="1:8">
      <c r="A144" s="464" t="s">
        <v>44</v>
      </c>
      <c r="B144" s="279" t="s">
        <v>45</v>
      </c>
      <c r="C144" s="339">
        <v>912</v>
      </c>
      <c r="D144" s="121">
        <v>1334</v>
      </c>
      <c r="E144" s="398">
        <f t="shared" si="14"/>
        <v>0.46271929824561403</v>
      </c>
      <c r="F144" s="339">
        <v>6</v>
      </c>
      <c r="G144" s="121">
        <v>6</v>
      </c>
      <c r="H144" s="419">
        <f t="shared" si="15"/>
        <v>0</v>
      </c>
    </row>
    <row r="145" spans="1:8">
      <c r="A145" s="464" t="s">
        <v>46</v>
      </c>
      <c r="B145" s="279" t="s">
        <v>534</v>
      </c>
      <c r="C145" s="339">
        <v>2382</v>
      </c>
      <c r="D145" s="121">
        <v>3155</v>
      </c>
      <c r="E145" s="398">
        <f t="shared" si="14"/>
        <v>0.32451721242653231</v>
      </c>
      <c r="F145" s="339">
        <v>98</v>
      </c>
      <c r="G145" s="121">
        <v>133</v>
      </c>
      <c r="H145" s="419">
        <f t="shared" si="15"/>
        <v>0.35714285714285715</v>
      </c>
    </row>
    <row r="146" spans="1:8">
      <c r="A146" s="464" t="s">
        <v>47</v>
      </c>
      <c r="B146" s="279" t="s">
        <v>48</v>
      </c>
      <c r="C146" s="339">
        <v>257</v>
      </c>
      <c r="D146" s="121">
        <v>502</v>
      </c>
      <c r="E146" s="398">
        <f t="shared" si="14"/>
        <v>0.953307392996109</v>
      </c>
      <c r="F146" s="339">
        <v>2</v>
      </c>
      <c r="G146" s="121">
        <v>3</v>
      </c>
      <c r="H146" s="419">
        <f t="shared" si="15"/>
        <v>0.5</v>
      </c>
    </row>
    <row r="147" spans="1:8">
      <c r="A147" s="464" t="s">
        <v>49</v>
      </c>
      <c r="B147" s="279" t="s">
        <v>50</v>
      </c>
      <c r="C147" s="339">
        <v>843</v>
      </c>
      <c r="D147" s="121">
        <v>1174</v>
      </c>
      <c r="E147" s="398">
        <f t="shared" si="14"/>
        <v>0.39264531435349942</v>
      </c>
      <c r="F147" s="339">
        <v>11</v>
      </c>
      <c r="G147" s="121">
        <v>15</v>
      </c>
      <c r="H147" s="419">
        <f t="shared" si="15"/>
        <v>0.36363636363636365</v>
      </c>
    </row>
    <row r="148" spans="1:8">
      <c r="A148" s="464" t="s">
        <v>51</v>
      </c>
      <c r="B148" s="279" t="s">
        <v>52</v>
      </c>
      <c r="C148" s="339">
        <v>1032</v>
      </c>
      <c r="D148" s="121">
        <v>1287</v>
      </c>
      <c r="E148" s="398">
        <f t="shared" si="14"/>
        <v>0.24709302325581395</v>
      </c>
      <c r="F148" s="339">
        <v>28</v>
      </c>
      <c r="G148" s="121">
        <v>37</v>
      </c>
      <c r="H148" s="419">
        <f t="shared" si="15"/>
        <v>0.32142857142857145</v>
      </c>
    </row>
    <row r="149" spans="1:8">
      <c r="A149" s="464" t="s">
        <v>53</v>
      </c>
      <c r="B149" s="279" t="s">
        <v>54</v>
      </c>
      <c r="C149" s="339">
        <v>3024</v>
      </c>
      <c r="D149" s="121">
        <v>4437</v>
      </c>
      <c r="E149" s="398">
        <f t="shared" si="14"/>
        <v>0.46726190476190477</v>
      </c>
      <c r="F149" s="339">
        <v>210</v>
      </c>
      <c r="G149" s="121">
        <v>282</v>
      </c>
      <c r="H149" s="419">
        <f t="shared" si="15"/>
        <v>0.34285714285714286</v>
      </c>
    </row>
    <row r="150" spans="1:8">
      <c r="A150" s="271"/>
      <c r="B150" s="272" t="s">
        <v>55</v>
      </c>
      <c r="C150" s="437">
        <v>282708</v>
      </c>
      <c r="D150" s="124">
        <v>400525</v>
      </c>
      <c r="E150" s="399">
        <f>(D150-C150)/C150</f>
        <v>0.41674448547618037</v>
      </c>
      <c r="F150" s="437">
        <v>31226</v>
      </c>
      <c r="G150" s="124">
        <v>45343</v>
      </c>
      <c r="H150" s="420">
        <f>(G150-F150)/F150</f>
        <v>0.45209120604624353</v>
      </c>
    </row>
    <row r="151" spans="1:8">
      <c r="A151" s="278"/>
      <c r="B151" s="280" t="s">
        <v>498</v>
      </c>
      <c r="C151" s="438"/>
      <c r="D151" s="132"/>
      <c r="E151" s="404"/>
      <c r="F151" s="438"/>
      <c r="G151" s="132"/>
      <c r="H151" s="426"/>
    </row>
    <row r="152" spans="1:8">
      <c r="A152" s="454"/>
      <c r="B152" s="286" t="s">
        <v>499</v>
      </c>
      <c r="C152" s="451"/>
      <c r="D152" s="163"/>
      <c r="E152" s="405"/>
      <c r="F152" s="439">
        <v>0.11045318844885889</v>
      </c>
      <c r="G152" s="139">
        <v>0.11320891330129206</v>
      </c>
      <c r="H152" s="427"/>
    </row>
    <row r="153" spans="1:8">
      <c r="A153" s="278"/>
      <c r="B153" s="279"/>
      <c r="C153" s="440"/>
      <c r="D153" s="147"/>
      <c r="E153" s="404"/>
      <c r="F153" s="440"/>
      <c r="G153" s="147"/>
      <c r="H153" s="426"/>
    </row>
    <row r="154" spans="1:8">
      <c r="A154" s="269" t="s">
        <v>56</v>
      </c>
      <c r="B154" s="279"/>
      <c r="C154" s="440"/>
      <c r="D154" s="147"/>
      <c r="E154" s="404"/>
      <c r="F154" s="440"/>
      <c r="G154" s="147"/>
      <c r="H154" s="426"/>
    </row>
    <row r="155" spans="1:8">
      <c r="A155" s="464" t="s">
        <v>57</v>
      </c>
      <c r="B155" s="279" t="s">
        <v>58</v>
      </c>
      <c r="C155" s="339">
        <v>403150</v>
      </c>
      <c r="D155" s="121">
        <v>572772</v>
      </c>
      <c r="E155" s="398">
        <f t="shared" ref="E155:E162" si="16">IF(C155&gt;0, (D155-C155)/C155, "n/a ")</f>
        <v>0.42074165943197323</v>
      </c>
      <c r="F155" s="339">
        <v>143142</v>
      </c>
      <c r="G155" s="121">
        <v>195708</v>
      </c>
      <c r="H155" s="419">
        <f t="shared" ref="H155:H162" si="17">IF(F155&gt;0, (G155-F155)/F155, "n/a ")</f>
        <v>0.36722974389068197</v>
      </c>
    </row>
    <row r="156" spans="1:8">
      <c r="A156" s="464" t="s">
        <v>59</v>
      </c>
      <c r="B156" s="279" t="s">
        <v>60</v>
      </c>
      <c r="C156" s="339">
        <v>22</v>
      </c>
      <c r="D156" s="121">
        <v>49</v>
      </c>
      <c r="E156" s="398">
        <f t="shared" si="16"/>
        <v>1.2272727272727273</v>
      </c>
      <c r="F156" s="339">
        <v>0</v>
      </c>
      <c r="G156" s="121">
        <v>0</v>
      </c>
      <c r="H156" s="419" t="str">
        <f t="shared" si="17"/>
        <v xml:space="preserve">n/a </v>
      </c>
    </row>
    <row r="157" spans="1:8">
      <c r="A157" s="464" t="s">
        <v>61</v>
      </c>
      <c r="B157" s="279" t="s">
        <v>62</v>
      </c>
      <c r="C157" s="339">
        <v>8311</v>
      </c>
      <c r="D157" s="121">
        <v>9294</v>
      </c>
      <c r="E157" s="398">
        <f t="shared" si="16"/>
        <v>0.11827698231259776</v>
      </c>
      <c r="F157" s="339">
        <v>1</v>
      </c>
      <c r="G157" s="121">
        <v>131</v>
      </c>
      <c r="H157" s="419">
        <f t="shared" si="17"/>
        <v>130</v>
      </c>
    </row>
    <row r="158" spans="1:8">
      <c r="A158" s="464" t="s">
        <v>63</v>
      </c>
      <c r="B158" s="279" t="s">
        <v>64</v>
      </c>
      <c r="C158" s="339">
        <v>3907</v>
      </c>
      <c r="D158" s="121">
        <v>5212</v>
      </c>
      <c r="E158" s="398">
        <f t="shared" si="16"/>
        <v>0.33401586895316099</v>
      </c>
      <c r="F158" s="339">
        <v>46</v>
      </c>
      <c r="G158" s="121">
        <v>71</v>
      </c>
      <c r="H158" s="419">
        <f t="shared" si="17"/>
        <v>0.54347826086956519</v>
      </c>
    </row>
    <row r="159" spans="1:8">
      <c r="A159" s="464" t="s">
        <v>65</v>
      </c>
      <c r="B159" s="279" t="s">
        <v>66</v>
      </c>
      <c r="C159" s="339">
        <v>987753</v>
      </c>
      <c r="D159" s="121">
        <v>1358365</v>
      </c>
      <c r="E159" s="398">
        <f t="shared" si="16"/>
        <v>0.37520716211441524</v>
      </c>
      <c r="F159" s="339">
        <v>29540</v>
      </c>
      <c r="G159" s="121">
        <v>63273</v>
      </c>
      <c r="H159" s="419">
        <f t="shared" si="17"/>
        <v>1.1419431279620853</v>
      </c>
    </row>
    <row r="160" spans="1:8">
      <c r="A160" s="464" t="s">
        <v>67</v>
      </c>
      <c r="B160" s="279" t="s">
        <v>68</v>
      </c>
      <c r="C160" s="339">
        <v>100260</v>
      </c>
      <c r="D160" s="121">
        <v>116996</v>
      </c>
      <c r="E160" s="398">
        <f t="shared" si="16"/>
        <v>0.16692599241970876</v>
      </c>
      <c r="F160" s="339">
        <v>26886</v>
      </c>
      <c r="G160" s="121">
        <v>27462</v>
      </c>
      <c r="H160" s="419">
        <f t="shared" si="17"/>
        <v>2.1423789332738228E-2</v>
      </c>
    </row>
    <row r="161" spans="1:8">
      <c r="A161" s="464" t="s">
        <v>69</v>
      </c>
      <c r="B161" s="279" t="s">
        <v>70</v>
      </c>
      <c r="C161" s="339">
        <v>1181</v>
      </c>
      <c r="D161" s="121">
        <v>1413</v>
      </c>
      <c r="E161" s="398">
        <f t="shared" si="16"/>
        <v>0.19644369178662149</v>
      </c>
      <c r="F161" s="339">
        <v>13</v>
      </c>
      <c r="G161" s="121">
        <v>13</v>
      </c>
      <c r="H161" s="419">
        <f t="shared" si="17"/>
        <v>0</v>
      </c>
    </row>
    <row r="162" spans="1:8">
      <c r="A162" s="464" t="s">
        <v>71</v>
      </c>
      <c r="B162" s="279" t="s">
        <v>72</v>
      </c>
      <c r="C162" s="339">
        <v>6224</v>
      </c>
      <c r="D162" s="121">
        <v>7431</v>
      </c>
      <c r="E162" s="398">
        <f t="shared" si="16"/>
        <v>0.19392673521850901</v>
      </c>
      <c r="F162" s="339">
        <v>1473</v>
      </c>
      <c r="G162" s="121">
        <v>1639</v>
      </c>
      <c r="H162" s="419">
        <f t="shared" si="17"/>
        <v>0.11269517990495587</v>
      </c>
    </row>
    <row r="163" spans="1:8">
      <c r="A163" s="271"/>
      <c r="B163" s="272" t="s">
        <v>73</v>
      </c>
      <c r="C163" s="437">
        <v>1510808</v>
      </c>
      <c r="D163" s="124">
        <v>2071532</v>
      </c>
      <c r="E163" s="399">
        <f>(D163-C163)/C163</f>
        <v>0.37114179961980609</v>
      </c>
      <c r="F163" s="437">
        <v>201101</v>
      </c>
      <c r="G163" s="124">
        <v>288297</v>
      </c>
      <c r="H163" s="420">
        <f>(G163-F163)/F163</f>
        <v>0.43359307014883069</v>
      </c>
    </row>
    <row r="164" spans="1:8">
      <c r="A164" s="278"/>
      <c r="B164" s="280" t="s">
        <v>498</v>
      </c>
      <c r="C164" s="449"/>
      <c r="D164" s="128"/>
      <c r="E164" s="404"/>
      <c r="F164" s="438"/>
      <c r="G164" s="132"/>
      <c r="H164" s="426"/>
    </row>
    <row r="165" spans="1:8">
      <c r="A165" s="454"/>
      <c r="B165" s="286" t="s">
        <v>499</v>
      </c>
      <c r="C165" s="451"/>
      <c r="D165" s="163"/>
      <c r="E165" s="405"/>
      <c r="F165" s="439">
        <v>0.13310824406542723</v>
      </c>
      <c r="G165" s="139">
        <v>0.13917091312130345</v>
      </c>
      <c r="H165" s="427"/>
    </row>
    <row r="166" spans="1:8">
      <c r="A166" s="278"/>
      <c r="B166" s="279"/>
      <c r="C166" s="440"/>
      <c r="D166" s="147"/>
      <c r="E166" s="404"/>
      <c r="F166" s="440"/>
      <c r="G166" s="147"/>
      <c r="H166" s="426"/>
    </row>
    <row r="167" spans="1:8">
      <c r="A167" s="269" t="s">
        <v>74</v>
      </c>
      <c r="B167" s="279"/>
      <c r="C167" s="440"/>
      <c r="D167" s="147"/>
      <c r="E167" s="404"/>
      <c r="F167" s="440"/>
      <c r="G167" s="147"/>
      <c r="H167" s="426"/>
    </row>
    <row r="168" spans="1:8">
      <c r="A168" s="464" t="s">
        <v>75</v>
      </c>
      <c r="B168" s="279" t="s">
        <v>76</v>
      </c>
      <c r="C168" s="339">
        <v>3632</v>
      </c>
      <c r="D168" s="121">
        <v>4901</v>
      </c>
      <c r="E168" s="398">
        <f t="shared" ref="E168:E176" si="18">IF(C168&gt;0, (D168-C168)/C168, "n/a ")</f>
        <v>0.34939427312775329</v>
      </c>
      <c r="F168" s="339">
        <v>461</v>
      </c>
      <c r="G168" s="121">
        <v>587</v>
      </c>
      <c r="H168" s="419">
        <f t="shared" ref="H168:H176" si="19">IF(F168&gt;0, (G168-F168)/F168, "n/a ")</f>
        <v>0.27331887201735355</v>
      </c>
    </row>
    <row r="169" spans="1:8">
      <c r="A169" s="464" t="s">
        <v>77</v>
      </c>
      <c r="B169" s="279" t="s">
        <v>78</v>
      </c>
      <c r="C169" s="339">
        <v>3145</v>
      </c>
      <c r="D169" s="121">
        <v>3784</v>
      </c>
      <c r="E169" s="398">
        <f t="shared" si="18"/>
        <v>0.20317965023847376</v>
      </c>
      <c r="F169" s="339">
        <v>388</v>
      </c>
      <c r="G169" s="121">
        <v>398</v>
      </c>
      <c r="H169" s="419">
        <f t="shared" si="19"/>
        <v>2.5773195876288658E-2</v>
      </c>
    </row>
    <row r="170" spans="1:8">
      <c r="A170" s="464" t="s">
        <v>79</v>
      </c>
      <c r="B170" s="279" t="s">
        <v>80</v>
      </c>
      <c r="C170" s="339">
        <v>452</v>
      </c>
      <c r="D170" s="121">
        <v>623</v>
      </c>
      <c r="E170" s="398">
        <f t="shared" si="18"/>
        <v>0.37831858407079644</v>
      </c>
      <c r="F170" s="339">
        <v>95</v>
      </c>
      <c r="G170" s="121">
        <v>259</v>
      </c>
      <c r="H170" s="419">
        <f t="shared" si="19"/>
        <v>1.7263157894736842</v>
      </c>
    </row>
    <row r="171" spans="1:8">
      <c r="A171" s="464" t="s">
        <v>81</v>
      </c>
      <c r="B171" s="279" t="s">
        <v>82</v>
      </c>
      <c r="C171" s="339">
        <v>4277</v>
      </c>
      <c r="D171" s="121">
        <v>6098</v>
      </c>
      <c r="E171" s="398">
        <f t="shared" si="18"/>
        <v>0.42576572363806409</v>
      </c>
      <c r="F171" s="339">
        <v>1414</v>
      </c>
      <c r="G171" s="121">
        <v>2056</v>
      </c>
      <c r="H171" s="419">
        <f t="shared" si="19"/>
        <v>0.45403111739745405</v>
      </c>
    </row>
    <row r="172" spans="1:8">
      <c r="A172" s="464" t="s">
        <v>83</v>
      </c>
      <c r="B172" s="279" t="s">
        <v>84</v>
      </c>
      <c r="C172" s="339">
        <v>4949</v>
      </c>
      <c r="D172" s="121">
        <v>5381</v>
      </c>
      <c r="E172" s="398">
        <f t="shared" si="18"/>
        <v>8.7290361689230142E-2</v>
      </c>
      <c r="F172" s="339">
        <v>2595</v>
      </c>
      <c r="G172" s="121">
        <v>2968</v>
      </c>
      <c r="H172" s="419">
        <f t="shared" si="19"/>
        <v>0.14373795761078997</v>
      </c>
    </row>
    <row r="173" spans="1:8">
      <c r="A173" s="464" t="s">
        <v>85</v>
      </c>
      <c r="B173" s="279" t="s">
        <v>95</v>
      </c>
      <c r="C173" s="339">
        <v>3512</v>
      </c>
      <c r="D173" s="121">
        <v>4805</v>
      </c>
      <c r="E173" s="398">
        <f t="shared" si="18"/>
        <v>0.36816628701594534</v>
      </c>
      <c r="F173" s="339">
        <v>691</v>
      </c>
      <c r="G173" s="121">
        <v>984</v>
      </c>
      <c r="H173" s="419">
        <f t="shared" si="19"/>
        <v>0.42402315484804631</v>
      </c>
    </row>
    <row r="174" spans="1:8">
      <c r="A174" s="464" t="s">
        <v>96</v>
      </c>
      <c r="B174" s="279" t="s">
        <v>97</v>
      </c>
      <c r="C174" s="339">
        <v>9029</v>
      </c>
      <c r="D174" s="121">
        <v>15121</v>
      </c>
      <c r="E174" s="398">
        <f t="shared" si="18"/>
        <v>0.67471480784139992</v>
      </c>
      <c r="F174" s="339">
        <v>4</v>
      </c>
      <c r="G174" s="121">
        <v>5</v>
      </c>
      <c r="H174" s="419">
        <f t="shared" si="19"/>
        <v>0.25</v>
      </c>
    </row>
    <row r="175" spans="1:8">
      <c r="A175" s="464" t="s">
        <v>98</v>
      </c>
      <c r="B175" s="279" t="s">
        <v>99</v>
      </c>
      <c r="C175" s="339">
        <v>32965</v>
      </c>
      <c r="D175" s="121">
        <v>43082</v>
      </c>
      <c r="E175" s="398">
        <f t="shared" si="18"/>
        <v>0.3069012589109662</v>
      </c>
      <c r="F175" s="339">
        <v>95</v>
      </c>
      <c r="G175" s="121">
        <v>138</v>
      </c>
      <c r="H175" s="419">
        <f t="shared" si="19"/>
        <v>0.45263157894736844</v>
      </c>
    </row>
    <row r="176" spans="1:8">
      <c r="A176" s="464" t="s">
        <v>100</v>
      </c>
      <c r="B176" s="279" t="s">
        <v>101</v>
      </c>
      <c r="C176" s="339">
        <v>8722</v>
      </c>
      <c r="D176" s="121">
        <v>12001</v>
      </c>
      <c r="E176" s="398">
        <f t="shared" si="18"/>
        <v>0.37594588397156614</v>
      </c>
      <c r="F176" s="339">
        <v>0</v>
      </c>
      <c r="G176" s="121">
        <v>0</v>
      </c>
      <c r="H176" s="419" t="str">
        <f t="shared" si="19"/>
        <v xml:space="preserve">n/a </v>
      </c>
    </row>
    <row r="177" spans="1:8">
      <c r="A177" s="271"/>
      <c r="B177" s="272" t="s">
        <v>102</v>
      </c>
      <c r="C177" s="437">
        <v>70683</v>
      </c>
      <c r="D177" s="124">
        <v>95796</v>
      </c>
      <c r="E177" s="399">
        <f>(D177-C177)/C177</f>
        <v>0.35529052247357923</v>
      </c>
      <c r="F177" s="437">
        <v>5743</v>
      </c>
      <c r="G177" s="124">
        <v>7395</v>
      </c>
      <c r="H177" s="420">
        <f>(G177-F177)/F177</f>
        <v>0.287654535956817</v>
      </c>
    </row>
    <row r="178" spans="1:8">
      <c r="A178" s="278"/>
      <c r="B178" s="280" t="s">
        <v>498</v>
      </c>
      <c r="C178" s="438"/>
      <c r="D178" s="132"/>
      <c r="E178" s="404"/>
      <c r="F178" s="438"/>
      <c r="G178" s="132"/>
      <c r="H178" s="426"/>
    </row>
    <row r="179" spans="1:8">
      <c r="A179" s="454"/>
      <c r="B179" s="286" t="s">
        <v>499</v>
      </c>
      <c r="C179" s="451"/>
      <c r="D179" s="163"/>
      <c r="E179" s="405"/>
      <c r="F179" s="439">
        <v>8.1250088422958847E-2</v>
      </c>
      <c r="G179" s="139">
        <v>7.7195289991231361E-2</v>
      </c>
      <c r="H179" s="427"/>
    </row>
    <row r="180" spans="1:8">
      <c r="A180" s="278"/>
      <c r="B180" s="279"/>
      <c r="C180" s="440"/>
      <c r="D180" s="147"/>
      <c r="E180" s="404"/>
      <c r="F180" s="440"/>
      <c r="G180" s="147"/>
      <c r="H180" s="426"/>
    </row>
    <row r="181" spans="1:8">
      <c r="A181" s="474" t="s">
        <v>535</v>
      </c>
      <c r="B181" s="279"/>
      <c r="C181" s="440"/>
      <c r="D181" s="147"/>
      <c r="E181" s="404"/>
      <c r="F181" s="440"/>
      <c r="G181" s="147"/>
      <c r="H181" s="426"/>
    </row>
    <row r="182" spans="1:8">
      <c r="A182" s="464" t="s">
        <v>103</v>
      </c>
      <c r="B182" s="279" t="s">
        <v>104</v>
      </c>
      <c r="C182" s="339">
        <v>204578</v>
      </c>
      <c r="D182" s="121">
        <v>315094</v>
      </c>
      <c r="E182" s="398">
        <f t="shared" ref="E182:E189" si="20">IF(C182&gt;0, (D182-C182)/C182, "n/a ")</f>
        <v>0.54021449031665181</v>
      </c>
      <c r="F182" s="339">
        <v>182434</v>
      </c>
      <c r="G182" s="121">
        <v>218496</v>
      </c>
      <c r="H182" s="419">
        <f t="shared" ref="H182:H189" si="21">IF(F182&gt;0, (G182-F182)/F182, "n/a ")</f>
        <v>0.19767148667463302</v>
      </c>
    </row>
    <row r="183" spans="1:8">
      <c r="A183" s="464" t="s">
        <v>105</v>
      </c>
      <c r="B183" s="279" t="s">
        <v>106</v>
      </c>
      <c r="C183" s="339">
        <v>1098</v>
      </c>
      <c r="D183" s="121">
        <v>1642</v>
      </c>
      <c r="E183" s="398">
        <f t="shared" si="20"/>
        <v>0.49544626593806923</v>
      </c>
      <c r="F183" s="339">
        <v>2</v>
      </c>
      <c r="G183" s="121">
        <v>2</v>
      </c>
      <c r="H183" s="419">
        <f t="shared" si="21"/>
        <v>0</v>
      </c>
    </row>
    <row r="184" spans="1:8">
      <c r="A184" s="464" t="s">
        <v>107</v>
      </c>
      <c r="B184" s="279" t="s">
        <v>108</v>
      </c>
      <c r="C184" s="339">
        <v>93</v>
      </c>
      <c r="D184" s="121">
        <v>93</v>
      </c>
      <c r="E184" s="398">
        <f t="shared" si="20"/>
        <v>0</v>
      </c>
      <c r="F184" s="339">
        <v>1</v>
      </c>
      <c r="G184" s="121">
        <v>1</v>
      </c>
      <c r="H184" s="419">
        <f t="shared" si="21"/>
        <v>0</v>
      </c>
    </row>
    <row r="185" spans="1:8">
      <c r="A185" s="464" t="s">
        <v>109</v>
      </c>
      <c r="B185" s="279" t="s">
        <v>110</v>
      </c>
      <c r="C185" s="339">
        <v>983</v>
      </c>
      <c r="D185" s="121">
        <v>1440</v>
      </c>
      <c r="E185" s="398">
        <f t="shared" si="20"/>
        <v>0.46490335707019331</v>
      </c>
      <c r="F185" s="339">
        <v>42</v>
      </c>
      <c r="G185" s="121">
        <v>54</v>
      </c>
      <c r="H185" s="419">
        <f t="shared" si="21"/>
        <v>0.2857142857142857</v>
      </c>
    </row>
    <row r="186" spans="1:8">
      <c r="A186" s="464" t="s">
        <v>111</v>
      </c>
      <c r="B186" s="279" t="s">
        <v>112</v>
      </c>
      <c r="C186" s="339">
        <v>244</v>
      </c>
      <c r="D186" s="121">
        <v>412</v>
      </c>
      <c r="E186" s="398">
        <f t="shared" si="20"/>
        <v>0.68852459016393441</v>
      </c>
      <c r="F186" s="339">
        <v>0</v>
      </c>
      <c r="G186" s="121">
        <v>0</v>
      </c>
      <c r="H186" s="419" t="str">
        <f t="shared" si="21"/>
        <v xml:space="preserve">n/a </v>
      </c>
    </row>
    <row r="187" spans="1:8">
      <c r="A187" s="464" t="s">
        <v>113</v>
      </c>
      <c r="B187" s="279" t="s">
        <v>114</v>
      </c>
      <c r="C187" s="339">
        <v>1646</v>
      </c>
      <c r="D187" s="121">
        <v>2177</v>
      </c>
      <c r="E187" s="398">
        <f t="shared" si="20"/>
        <v>0.32260024301336576</v>
      </c>
      <c r="F187" s="339">
        <v>825</v>
      </c>
      <c r="G187" s="121">
        <v>1066</v>
      </c>
      <c r="H187" s="419">
        <f t="shared" si="21"/>
        <v>0.29212121212121211</v>
      </c>
    </row>
    <row r="188" spans="1:8">
      <c r="A188" s="464" t="s">
        <v>115</v>
      </c>
      <c r="B188" s="279" t="s">
        <v>116</v>
      </c>
      <c r="C188" s="339">
        <v>55563</v>
      </c>
      <c r="D188" s="121">
        <v>73448</v>
      </c>
      <c r="E188" s="398">
        <f t="shared" si="20"/>
        <v>0.32188686715980058</v>
      </c>
      <c r="F188" s="339">
        <v>11823</v>
      </c>
      <c r="G188" s="121">
        <v>16370</v>
      </c>
      <c r="H188" s="419">
        <f t="shared" si="21"/>
        <v>0.38458935972257463</v>
      </c>
    </row>
    <row r="189" spans="1:8">
      <c r="A189" s="464" t="s">
        <v>117</v>
      </c>
      <c r="B189" s="279" t="s">
        <v>118</v>
      </c>
      <c r="C189" s="339">
        <v>16301</v>
      </c>
      <c r="D189" s="121">
        <v>22124</v>
      </c>
      <c r="E189" s="398">
        <f t="shared" si="20"/>
        <v>0.35721734862891846</v>
      </c>
      <c r="F189" s="339">
        <v>20</v>
      </c>
      <c r="G189" s="121">
        <v>23</v>
      </c>
      <c r="H189" s="419">
        <f t="shared" si="21"/>
        <v>0.15</v>
      </c>
    </row>
    <row r="190" spans="1:8">
      <c r="A190" s="368"/>
      <c r="B190" s="277" t="s">
        <v>119</v>
      </c>
      <c r="C190" s="142">
        <v>280506</v>
      </c>
      <c r="D190" s="140">
        <v>416430</v>
      </c>
      <c r="E190" s="403">
        <f>(D190-C190)/C190</f>
        <v>0.48456717503368912</v>
      </c>
      <c r="F190" s="142">
        <v>195147</v>
      </c>
      <c r="G190" s="140">
        <v>236012</v>
      </c>
      <c r="H190" s="425">
        <f>(G190-F190)/F190</f>
        <v>0.20940624247362244</v>
      </c>
    </row>
    <row r="191" spans="1:8">
      <c r="A191" s="281"/>
      <c r="B191" s="279"/>
      <c r="C191" s="440"/>
      <c r="D191" s="147"/>
      <c r="E191" s="404"/>
      <c r="F191" s="440"/>
      <c r="G191" s="147"/>
      <c r="H191" s="426"/>
    </row>
    <row r="192" spans="1:8">
      <c r="A192" s="464" t="s">
        <v>120</v>
      </c>
      <c r="B192" s="279" t="s">
        <v>121</v>
      </c>
      <c r="C192" s="339">
        <v>43633</v>
      </c>
      <c r="D192" s="121">
        <v>55922</v>
      </c>
      <c r="E192" s="398">
        <f t="shared" ref="E192:E197" si="22">IF(C192&gt;0, (D192-C192)/C192, "n/a ")</f>
        <v>0.28164462677331376</v>
      </c>
      <c r="F192" s="339">
        <v>8389</v>
      </c>
      <c r="G192" s="121">
        <v>11850</v>
      </c>
      <c r="H192" s="419">
        <f t="shared" ref="H192:H197" si="23">IF(F192&gt;0, (G192-F192)/F192, "n/a ")</f>
        <v>0.41256407199904638</v>
      </c>
    </row>
    <row r="193" spans="1:8">
      <c r="A193" s="464" t="s">
        <v>122</v>
      </c>
      <c r="B193" s="279" t="s">
        <v>123</v>
      </c>
      <c r="C193" s="339">
        <v>1359</v>
      </c>
      <c r="D193" s="121">
        <v>2101</v>
      </c>
      <c r="E193" s="398">
        <f t="shared" si="22"/>
        <v>0.54598969830757915</v>
      </c>
      <c r="F193" s="339">
        <v>789</v>
      </c>
      <c r="G193" s="121">
        <v>1427</v>
      </c>
      <c r="H193" s="419">
        <f t="shared" si="23"/>
        <v>0.80861850443599492</v>
      </c>
    </row>
    <row r="194" spans="1:8">
      <c r="A194" s="464" t="s">
        <v>124</v>
      </c>
      <c r="B194" s="279" t="s">
        <v>125</v>
      </c>
      <c r="C194" s="339">
        <v>38097</v>
      </c>
      <c r="D194" s="121">
        <v>49065</v>
      </c>
      <c r="E194" s="398">
        <f t="shared" si="22"/>
        <v>0.28789668477832903</v>
      </c>
      <c r="F194" s="339">
        <v>260</v>
      </c>
      <c r="G194" s="121">
        <v>339</v>
      </c>
      <c r="H194" s="419">
        <f t="shared" si="23"/>
        <v>0.30384615384615382</v>
      </c>
    </row>
    <row r="195" spans="1:8">
      <c r="A195" s="464" t="s">
        <v>126</v>
      </c>
      <c r="B195" s="279" t="s">
        <v>127</v>
      </c>
      <c r="C195" s="339">
        <v>17361</v>
      </c>
      <c r="D195" s="121">
        <v>21449</v>
      </c>
      <c r="E195" s="398">
        <f t="shared" si="22"/>
        <v>0.23547030700996485</v>
      </c>
      <c r="F195" s="339">
        <v>80</v>
      </c>
      <c r="G195" s="121">
        <v>121</v>
      </c>
      <c r="H195" s="419">
        <f t="shared" si="23"/>
        <v>0.51249999999999996</v>
      </c>
    </row>
    <row r="196" spans="1:8">
      <c r="A196" s="464" t="s">
        <v>128</v>
      </c>
      <c r="B196" s="279" t="s">
        <v>129</v>
      </c>
      <c r="C196" s="339">
        <v>6386</v>
      </c>
      <c r="D196" s="121">
        <v>7889</v>
      </c>
      <c r="E196" s="398">
        <f t="shared" si="22"/>
        <v>0.23535859693078609</v>
      </c>
      <c r="F196" s="339">
        <v>62</v>
      </c>
      <c r="G196" s="121">
        <v>63</v>
      </c>
      <c r="H196" s="419">
        <f t="shared" si="23"/>
        <v>1.6129032258064516E-2</v>
      </c>
    </row>
    <row r="197" spans="1:8">
      <c r="A197" s="464" t="s">
        <v>130</v>
      </c>
      <c r="B197" s="279" t="s">
        <v>131</v>
      </c>
      <c r="C197" s="339">
        <v>103222</v>
      </c>
      <c r="D197" s="121">
        <v>142407</v>
      </c>
      <c r="E197" s="398">
        <f t="shared" si="22"/>
        <v>0.37961868593904402</v>
      </c>
      <c r="F197" s="339">
        <v>72128</v>
      </c>
      <c r="G197" s="121">
        <v>103199</v>
      </c>
      <c r="H197" s="419">
        <f t="shared" si="23"/>
        <v>0.43077584294587401</v>
      </c>
    </row>
    <row r="198" spans="1:8">
      <c r="A198" s="276"/>
      <c r="B198" s="277" t="s">
        <v>132</v>
      </c>
      <c r="C198" s="142">
        <v>210058</v>
      </c>
      <c r="D198" s="140">
        <v>278833</v>
      </c>
      <c r="E198" s="403">
        <f>(D198-C198)/C198</f>
        <v>0.32740957259423586</v>
      </c>
      <c r="F198" s="142">
        <v>81708</v>
      </c>
      <c r="G198" s="140">
        <v>116999</v>
      </c>
      <c r="H198" s="425">
        <f>(G198-F198)/F198</f>
        <v>0.43191609144759385</v>
      </c>
    </row>
    <row r="199" spans="1:8">
      <c r="A199" s="271"/>
      <c r="B199" s="272" t="s">
        <v>133</v>
      </c>
      <c r="C199" s="437">
        <v>490564</v>
      </c>
      <c r="D199" s="124">
        <v>695263</v>
      </c>
      <c r="E199" s="399">
        <f>(D199-C199)/C199</f>
        <v>0.41727277174843647</v>
      </c>
      <c r="F199" s="437">
        <v>276855</v>
      </c>
      <c r="G199" s="124">
        <v>353011</v>
      </c>
      <c r="H199" s="420">
        <f>(G199-F199)/F199</f>
        <v>0.27507540048039586</v>
      </c>
    </row>
    <row r="200" spans="1:8">
      <c r="A200" s="278"/>
      <c r="B200" s="280" t="s">
        <v>498</v>
      </c>
      <c r="C200" s="438"/>
      <c r="D200" s="132"/>
      <c r="E200" s="404"/>
      <c r="F200" s="438"/>
      <c r="G200" s="132"/>
      <c r="H200" s="426"/>
    </row>
    <row r="201" spans="1:8">
      <c r="A201" s="454"/>
      <c r="B201" s="286" t="s">
        <v>499</v>
      </c>
      <c r="C201" s="451"/>
      <c r="D201" s="163"/>
      <c r="E201" s="405"/>
      <c r="F201" s="439">
        <v>0.56436061349793298</v>
      </c>
      <c r="G201" s="139">
        <v>0.50773735981923385</v>
      </c>
      <c r="H201" s="427"/>
    </row>
    <row r="202" spans="1:8">
      <c r="A202" s="278"/>
      <c r="B202" s="279"/>
      <c r="C202" s="440"/>
      <c r="D202" s="147"/>
      <c r="E202" s="404"/>
      <c r="F202" s="440"/>
      <c r="G202" s="147"/>
      <c r="H202" s="426"/>
    </row>
    <row r="203" spans="1:8">
      <c r="A203" s="269" t="s">
        <v>134</v>
      </c>
      <c r="B203" s="279"/>
      <c r="C203" s="440"/>
      <c r="D203" s="147"/>
      <c r="E203" s="404"/>
      <c r="F203" s="440"/>
      <c r="G203" s="147"/>
      <c r="H203" s="426"/>
    </row>
    <row r="204" spans="1:8">
      <c r="A204" s="464" t="s">
        <v>135</v>
      </c>
      <c r="B204" s="279" t="s">
        <v>536</v>
      </c>
      <c r="C204" s="339">
        <v>1820</v>
      </c>
      <c r="D204" s="121">
        <v>2232</v>
      </c>
      <c r="E204" s="398">
        <f>IF(C204&gt;0, (D204-C204)/C204, "n/a ")</f>
        <v>0.22637362637362637</v>
      </c>
      <c r="F204" s="339">
        <v>61</v>
      </c>
      <c r="G204" s="121">
        <v>79</v>
      </c>
      <c r="H204" s="419">
        <f>IF(F204&gt;0, (G204-F204)/F204, "n/a ")</f>
        <v>0.29508196721311475</v>
      </c>
    </row>
    <row r="205" spans="1:8">
      <c r="A205" s="464" t="s">
        <v>136</v>
      </c>
      <c r="B205" s="279" t="s">
        <v>137</v>
      </c>
      <c r="C205" s="339">
        <v>87619</v>
      </c>
      <c r="D205" s="121">
        <v>114181</v>
      </c>
      <c r="E205" s="398">
        <f>IF(C205&gt;0, (D205-C205)/C205, "n/a ")</f>
        <v>0.30315342562686176</v>
      </c>
      <c r="F205" s="339">
        <v>7156</v>
      </c>
      <c r="G205" s="121">
        <v>9765</v>
      </c>
      <c r="H205" s="419">
        <f>IF(F205&gt;0, (G205-F205)/F205, "n/a ")</f>
        <v>0.36458915595304642</v>
      </c>
    </row>
    <row r="206" spans="1:8">
      <c r="A206" s="271"/>
      <c r="B206" s="272" t="s">
        <v>138</v>
      </c>
      <c r="C206" s="437">
        <v>89439</v>
      </c>
      <c r="D206" s="124">
        <v>116413</v>
      </c>
      <c r="E206" s="399">
        <f>(D206-C206)/C206</f>
        <v>0.30159102852223302</v>
      </c>
      <c r="F206" s="437">
        <v>7217</v>
      </c>
      <c r="G206" s="124">
        <v>9844</v>
      </c>
      <c r="H206" s="420">
        <f>(G206-F206)/F206</f>
        <v>0.36400166274075102</v>
      </c>
    </row>
    <row r="207" spans="1:8">
      <c r="A207" s="278"/>
      <c r="B207" s="280" t="s">
        <v>498</v>
      </c>
      <c r="C207" s="438"/>
      <c r="D207" s="132"/>
      <c r="E207" s="404"/>
      <c r="F207" s="438"/>
      <c r="G207" s="132"/>
      <c r="H207" s="426"/>
    </row>
    <row r="208" spans="1:8">
      <c r="A208" s="454"/>
      <c r="B208" s="286" t="s">
        <v>499</v>
      </c>
      <c r="C208" s="451"/>
      <c r="D208" s="163"/>
      <c r="E208" s="405"/>
      <c r="F208" s="439">
        <v>8.0691868200673089E-2</v>
      </c>
      <c r="G208" s="139">
        <v>8.4561002637162513E-2</v>
      </c>
      <c r="H208" s="427"/>
    </row>
    <row r="209" spans="1:9">
      <c r="A209" s="454"/>
      <c r="B209" s="286"/>
      <c r="C209" s="451"/>
      <c r="D209" s="163"/>
      <c r="E209" s="405"/>
      <c r="F209" s="439"/>
      <c r="G209" s="139"/>
      <c r="H209" s="427"/>
    </row>
    <row r="210" spans="1:9">
      <c r="A210" s="269" t="s">
        <v>139</v>
      </c>
      <c r="B210" s="279"/>
      <c r="C210" s="440"/>
      <c r="D210" s="147"/>
      <c r="E210" s="404"/>
      <c r="F210" s="440"/>
      <c r="G210" s="147"/>
      <c r="H210" s="426"/>
    </row>
    <row r="211" spans="1:9">
      <c r="A211" s="464" t="s">
        <v>640</v>
      </c>
      <c r="B211" s="279" t="s">
        <v>641</v>
      </c>
      <c r="C211" s="339">
        <v>1060</v>
      </c>
      <c r="D211" s="121">
        <v>1537</v>
      </c>
      <c r="E211" s="398">
        <f t="shared" ref="E211:E212" si="24">IF(C211&gt;0, (D211-C211)/C211, "n/a ")</f>
        <v>0.45</v>
      </c>
      <c r="F211" s="339">
        <v>0</v>
      </c>
      <c r="G211" s="121">
        <v>0</v>
      </c>
      <c r="H211" s="419" t="str">
        <f t="shared" ref="H211:H212" si="25">IF(F211&gt;0, (G211-F211)/F211, "n/a ")</f>
        <v xml:space="preserve">n/a </v>
      </c>
    </row>
    <row r="212" spans="1:9">
      <c r="A212" s="464" t="s">
        <v>642</v>
      </c>
      <c r="B212" s="279" t="s">
        <v>643</v>
      </c>
      <c r="C212" s="339">
        <v>24864</v>
      </c>
      <c r="D212" s="121">
        <v>32298</v>
      </c>
      <c r="E212" s="398">
        <f t="shared" si="24"/>
        <v>0.29898648648648651</v>
      </c>
      <c r="F212" s="339">
        <v>2333</v>
      </c>
      <c r="G212" s="121">
        <v>3138</v>
      </c>
      <c r="H212" s="419">
        <f t="shared" si="25"/>
        <v>0.34504929275610802</v>
      </c>
    </row>
    <row r="213" spans="1:9">
      <c r="A213" s="271"/>
      <c r="B213" s="272" t="s">
        <v>676</v>
      </c>
      <c r="C213" s="437">
        <v>25924</v>
      </c>
      <c r="D213" s="124">
        <v>33835</v>
      </c>
      <c r="E213" s="399">
        <f>(D213-C213)/C213</f>
        <v>0.30516124054929794</v>
      </c>
      <c r="F213" s="437">
        <v>2333</v>
      </c>
      <c r="G213" s="124">
        <v>3138</v>
      </c>
      <c r="H213" s="420">
        <f>IF(F213&gt;0,(G213-F213)/F213,0)</f>
        <v>0.34504929275610802</v>
      </c>
    </row>
    <row r="214" spans="1:9">
      <c r="A214" s="278"/>
      <c r="B214" s="280" t="s">
        <v>498</v>
      </c>
      <c r="C214" s="438"/>
      <c r="D214" s="132"/>
      <c r="E214" s="404"/>
      <c r="F214" s="438"/>
      <c r="G214" s="132"/>
      <c r="H214" s="426"/>
    </row>
    <row r="215" spans="1:9">
      <c r="A215" s="454"/>
      <c r="B215" s="286" t="s">
        <v>499</v>
      </c>
      <c r="C215" s="451"/>
      <c r="D215" s="163"/>
      <c r="E215" s="405"/>
      <c r="F215" s="439">
        <v>8.999382811294554E-2</v>
      </c>
      <c r="G215" s="139">
        <v>9.2744199793113644E-2</v>
      </c>
      <c r="H215" s="427"/>
    </row>
    <row r="216" spans="1:9">
      <c r="A216" s="278"/>
      <c r="B216" s="279"/>
      <c r="C216" s="440"/>
      <c r="D216" s="147"/>
      <c r="E216" s="404"/>
      <c r="F216" s="440"/>
      <c r="G216" s="147"/>
      <c r="H216" s="426"/>
    </row>
    <row r="217" spans="1:9">
      <c r="A217" s="474" t="s">
        <v>140</v>
      </c>
      <c r="B217" s="269"/>
      <c r="C217" s="269"/>
      <c r="D217" s="269"/>
      <c r="E217" s="269"/>
      <c r="F217" s="269"/>
      <c r="G217" s="269"/>
      <c r="H217" s="269"/>
    </row>
    <row r="218" spans="1:9">
      <c r="A218" s="464" t="s">
        <v>141</v>
      </c>
      <c r="B218" s="279" t="s">
        <v>142</v>
      </c>
      <c r="C218" s="339">
        <v>36</v>
      </c>
      <c r="D218" s="121">
        <v>53</v>
      </c>
      <c r="E218" s="398">
        <f t="shared" ref="E218:E223" si="26">IF(C218&gt;0, (D218-C218)/C218, "n/a ")</f>
        <v>0.47222222222222221</v>
      </c>
      <c r="F218" s="339">
        <v>0</v>
      </c>
      <c r="G218" s="121">
        <v>0</v>
      </c>
      <c r="H218" s="419" t="str">
        <f t="shared" ref="H218:H223" si="27">IF(F218&gt;0, (G218-F218)/F218, "n/a ")</f>
        <v xml:space="preserve">n/a </v>
      </c>
    </row>
    <row r="219" spans="1:9">
      <c r="A219" s="464" t="s">
        <v>143</v>
      </c>
      <c r="B219" s="279" t="s">
        <v>144</v>
      </c>
      <c r="C219" s="339">
        <v>4506</v>
      </c>
      <c r="D219" s="121">
        <v>5255</v>
      </c>
      <c r="E219" s="398">
        <f t="shared" si="26"/>
        <v>0.16622281402574346</v>
      </c>
      <c r="F219" s="339">
        <v>0</v>
      </c>
      <c r="G219" s="121">
        <v>0</v>
      </c>
      <c r="H219" s="419" t="str">
        <f t="shared" si="27"/>
        <v xml:space="preserve">n/a </v>
      </c>
    </row>
    <row r="220" spans="1:9">
      <c r="A220" s="464" t="s">
        <v>145</v>
      </c>
      <c r="B220" s="279" t="s">
        <v>146</v>
      </c>
      <c r="C220" s="339">
        <v>187</v>
      </c>
      <c r="D220" s="121">
        <v>313</v>
      </c>
      <c r="E220" s="398">
        <f t="shared" si="26"/>
        <v>0.6737967914438503</v>
      </c>
      <c r="F220" s="339">
        <v>187</v>
      </c>
      <c r="G220" s="121">
        <v>313</v>
      </c>
      <c r="H220" s="419">
        <f t="shared" si="27"/>
        <v>0.6737967914438503</v>
      </c>
    </row>
    <row r="221" spans="1:9">
      <c r="A221" s="464" t="s">
        <v>147</v>
      </c>
      <c r="B221" s="279" t="s">
        <v>148</v>
      </c>
      <c r="C221" s="339">
        <v>4565</v>
      </c>
      <c r="D221" s="121">
        <v>5955</v>
      </c>
      <c r="E221" s="398">
        <f t="shared" si="26"/>
        <v>0.30449069003285872</v>
      </c>
      <c r="F221" s="339">
        <v>518</v>
      </c>
      <c r="G221" s="121">
        <v>647</v>
      </c>
      <c r="H221" s="419">
        <f t="shared" si="27"/>
        <v>0.24903474903474904</v>
      </c>
      <c r="I221" s="72"/>
    </row>
    <row r="222" spans="1:9">
      <c r="A222" s="464" t="s">
        <v>149</v>
      </c>
      <c r="B222" s="279" t="s">
        <v>150</v>
      </c>
      <c r="C222" s="339">
        <v>301</v>
      </c>
      <c r="D222" s="121">
        <v>363</v>
      </c>
      <c r="E222" s="398">
        <f t="shared" si="26"/>
        <v>0.20598006644518271</v>
      </c>
      <c r="F222" s="339">
        <v>0</v>
      </c>
      <c r="G222" s="121">
        <v>2</v>
      </c>
      <c r="H222" s="419" t="str">
        <f t="shared" si="27"/>
        <v xml:space="preserve">n/a </v>
      </c>
      <c r="I222" s="72"/>
    </row>
    <row r="223" spans="1:9">
      <c r="A223" s="464" t="s">
        <v>151</v>
      </c>
      <c r="B223" s="279" t="s">
        <v>152</v>
      </c>
      <c r="C223" s="339">
        <v>1612</v>
      </c>
      <c r="D223" s="121">
        <v>1613</v>
      </c>
      <c r="E223" s="398">
        <f t="shared" si="26"/>
        <v>6.2034739454094293E-4</v>
      </c>
      <c r="F223" s="339">
        <v>0</v>
      </c>
      <c r="G223" s="121">
        <v>0</v>
      </c>
      <c r="H223" s="419" t="str">
        <f t="shared" si="27"/>
        <v xml:space="preserve">n/a </v>
      </c>
      <c r="I223" s="72"/>
    </row>
    <row r="224" spans="1:9">
      <c r="A224" s="368"/>
      <c r="B224" s="277" t="s">
        <v>153</v>
      </c>
      <c r="C224" s="142">
        <v>11207</v>
      </c>
      <c r="D224" s="140">
        <v>13552</v>
      </c>
      <c r="E224" s="403">
        <f>(D224-C224)/C224</f>
        <v>0.20924422236102436</v>
      </c>
      <c r="F224" s="142">
        <v>705</v>
      </c>
      <c r="G224" s="140">
        <v>962</v>
      </c>
      <c r="H224" s="425">
        <f>(G224-F224)/F224</f>
        <v>0.36453900709219861</v>
      </c>
    </row>
    <row r="225" spans="1:8">
      <c r="A225" s="281"/>
      <c r="B225" s="279"/>
      <c r="C225" s="440"/>
      <c r="D225" s="147"/>
      <c r="E225" s="404"/>
      <c r="F225" s="440"/>
      <c r="G225" s="147"/>
      <c r="H225" s="426"/>
    </row>
    <row r="226" spans="1:8">
      <c r="A226" s="464" t="s">
        <v>154</v>
      </c>
      <c r="B226" s="279" t="s">
        <v>155</v>
      </c>
      <c r="C226" s="339">
        <v>104352</v>
      </c>
      <c r="D226" s="121">
        <v>152756</v>
      </c>
      <c r="E226" s="398">
        <f t="shared" ref="E226:E234" si="28">IF(C226&gt;0, (D226-C226)/C226, "n/a ")</f>
        <v>0.46385311254216499</v>
      </c>
      <c r="F226" s="339">
        <v>48166</v>
      </c>
      <c r="G226" s="121">
        <v>75680</v>
      </c>
      <c r="H226" s="419">
        <f t="shared" ref="H226:H238" si="29">IF(F226&gt;0, (G226-F226)/F226, "n/a ")</f>
        <v>0.57123281983141638</v>
      </c>
    </row>
    <row r="227" spans="1:8">
      <c r="A227" s="464" t="s">
        <v>156</v>
      </c>
      <c r="B227" s="279" t="s">
        <v>157</v>
      </c>
      <c r="C227" s="339">
        <v>94</v>
      </c>
      <c r="D227" s="121">
        <v>137</v>
      </c>
      <c r="E227" s="398">
        <f t="shared" si="28"/>
        <v>0.45744680851063829</v>
      </c>
      <c r="F227" s="339">
        <v>20</v>
      </c>
      <c r="G227" s="121">
        <v>61</v>
      </c>
      <c r="H227" s="419">
        <f t="shared" si="29"/>
        <v>2.0499999999999998</v>
      </c>
    </row>
    <row r="228" spans="1:8">
      <c r="A228" s="464" t="s">
        <v>158</v>
      </c>
      <c r="B228" s="279" t="s">
        <v>159</v>
      </c>
      <c r="C228" s="339">
        <v>31306</v>
      </c>
      <c r="D228" s="121">
        <v>41728</v>
      </c>
      <c r="E228" s="398">
        <f t="shared" si="28"/>
        <v>0.33290742988564492</v>
      </c>
      <c r="F228" s="339">
        <v>222</v>
      </c>
      <c r="G228" s="121">
        <v>357</v>
      </c>
      <c r="H228" s="419">
        <f t="shared" si="29"/>
        <v>0.60810810810810811</v>
      </c>
    </row>
    <row r="229" spans="1:8">
      <c r="A229" s="464" t="s">
        <v>160</v>
      </c>
      <c r="B229" s="279" t="s">
        <v>161</v>
      </c>
      <c r="C229" s="339">
        <v>3146</v>
      </c>
      <c r="D229" s="121">
        <v>4205</v>
      </c>
      <c r="E229" s="398">
        <f t="shared" si="28"/>
        <v>0.33661792752701841</v>
      </c>
      <c r="F229" s="339">
        <v>10</v>
      </c>
      <c r="G229" s="121">
        <v>13</v>
      </c>
      <c r="H229" s="419">
        <f t="shared" si="29"/>
        <v>0.3</v>
      </c>
    </row>
    <row r="230" spans="1:8">
      <c r="A230" s="464" t="s">
        <v>162</v>
      </c>
      <c r="B230" s="279" t="s">
        <v>163</v>
      </c>
      <c r="C230" s="339">
        <v>207610</v>
      </c>
      <c r="D230" s="121">
        <v>304506</v>
      </c>
      <c r="E230" s="398">
        <f t="shared" si="28"/>
        <v>0.46672125620153171</v>
      </c>
      <c r="F230" s="339">
        <v>1</v>
      </c>
      <c r="G230" s="121">
        <v>1</v>
      </c>
      <c r="H230" s="419">
        <f t="shared" si="29"/>
        <v>0</v>
      </c>
    </row>
    <row r="231" spans="1:8">
      <c r="A231" s="464" t="s">
        <v>164</v>
      </c>
      <c r="B231" s="279" t="s">
        <v>165</v>
      </c>
      <c r="C231" s="339">
        <v>24229</v>
      </c>
      <c r="D231" s="121">
        <v>30097</v>
      </c>
      <c r="E231" s="398">
        <f t="shared" si="28"/>
        <v>0.24218911222089232</v>
      </c>
      <c r="F231" s="339">
        <v>1039</v>
      </c>
      <c r="G231" s="121">
        <v>1335</v>
      </c>
      <c r="H231" s="419">
        <f t="shared" si="29"/>
        <v>0.28488931665062561</v>
      </c>
    </row>
    <row r="232" spans="1:8">
      <c r="A232" s="464" t="s">
        <v>166</v>
      </c>
      <c r="B232" s="279" t="s">
        <v>167</v>
      </c>
      <c r="C232" s="339">
        <v>36585</v>
      </c>
      <c r="D232" s="121">
        <v>46794</v>
      </c>
      <c r="E232" s="398">
        <f t="shared" si="28"/>
        <v>0.27904879048790487</v>
      </c>
      <c r="F232" s="339">
        <v>95</v>
      </c>
      <c r="G232" s="121">
        <v>141</v>
      </c>
      <c r="H232" s="419">
        <f>IF(F232&gt;0, (G232-F232)/F232, "n/a ")</f>
        <v>0.48421052631578948</v>
      </c>
    </row>
    <row r="233" spans="1:8">
      <c r="A233" s="464" t="s">
        <v>168</v>
      </c>
      <c r="B233" s="279" t="s">
        <v>169</v>
      </c>
      <c r="C233" s="339">
        <v>41917</v>
      </c>
      <c r="D233" s="121">
        <v>61394</v>
      </c>
      <c r="E233" s="398">
        <f t="shared" si="28"/>
        <v>0.46465634468115563</v>
      </c>
      <c r="F233" s="339">
        <v>51</v>
      </c>
      <c r="G233" s="121">
        <v>78</v>
      </c>
      <c r="H233" s="419">
        <f>IF(F233&gt;0, (G233-F233)/F233, "n/a ")</f>
        <v>0.52941176470588236</v>
      </c>
    </row>
    <row r="234" spans="1:8">
      <c r="A234" s="464" t="s">
        <v>170</v>
      </c>
      <c r="B234" s="279" t="s">
        <v>171</v>
      </c>
      <c r="C234" s="339">
        <v>33099</v>
      </c>
      <c r="D234" s="121">
        <v>42042</v>
      </c>
      <c r="E234" s="398">
        <f t="shared" si="28"/>
        <v>0.27018943170488535</v>
      </c>
      <c r="F234" s="339">
        <v>2202</v>
      </c>
      <c r="G234" s="121">
        <v>2739</v>
      </c>
      <c r="H234" s="419">
        <f>IF(F234&gt;0, (G234-F234)/F234, "n/a ")</f>
        <v>0.2438692098092643</v>
      </c>
    </row>
    <row r="235" spans="1:8">
      <c r="A235" s="368"/>
      <c r="B235" s="277" t="s">
        <v>666</v>
      </c>
      <c r="C235" s="142">
        <v>482338</v>
      </c>
      <c r="D235" s="140">
        <v>683659</v>
      </c>
      <c r="E235" s="403">
        <f>(D235-C235)/C235</f>
        <v>0.41738573365565224</v>
      </c>
      <c r="F235" s="142">
        <v>51806</v>
      </c>
      <c r="G235" s="140">
        <v>80405</v>
      </c>
      <c r="H235" s="425">
        <f>(G235-F235)/F235</f>
        <v>0.55204030421186734</v>
      </c>
    </row>
    <row r="236" spans="1:8">
      <c r="A236" s="281"/>
      <c r="B236" s="279"/>
      <c r="C236" s="339"/>
      <c r="D236" s="121"/>
      <c r="E236" s="398"/>
      <c r="F236" s="339"/>
      <c r="G236" s="121"/>
      <c r="H236" s="419"/>
    </row>
    <row r="237" spans="1:8">
      <c r="A237" s="464" t="s">
        <v>172</v>
      </c>
      <c r="B237" s="279" t="s">
        <v>537</v>
      </c>
      <c r="C237" s="339">
        <v>28433</v>
      </c>
      <c r="D237" s="121">
        <v>33284</v>
      </c>
      <c r="E237" s="398">
        <f>IF(C237&gt;0, (D237-C237)/C237, "n/a ")</f>
        <v>0.17061161326627511</v>
      </c>
      <c r="F237" s="339">
        <v>260</v>
      </c>
      <c r="G237" s="121">
        <v>379</v>
      </c>
      <c r="H237" s="419">
        <f t="shared" si="29"/>
        <v>0.45769230769230768</v>
      </c>
    </row>
    <row r="238" spans="1:8">
      <c r="A238" s="464" t="s">
        <v>173</v>
      </c>
      <c r="B238" s="279" t="s">
        <v>174</v>
      </c>
      <c r="C238" s="339">
        <v>32336</v>
      </c>
      <c r="D238" s="121">
        <v>46190</v>
      </c>
      <c r="E238" s="398">
        <f>IF(C238&gt;0, (D238-C238)/C238, "n/a ")</f>
        <v>0.42843889163780308</v>
      </c>
      <c r="F238" s="339">
        <v>5779</v>
      </c>
      <c r="G238" s="121">
        <v>8556</v>
      </c>
      <c r="H238" s="419">
        <f t="shared" si="29"/>
        <v>0.48053296418065411</v>
      </c>
    </row>
    <row r="239" spans="1:8">
      <c r="A239" s="368"/>
      <c r="B239" s="277" t="s">
        <v>660</v>
      </c>
      <c r="C239" s="142">
        <v>60769</v>
      </c>
      <c r="D239" s="140">
        <v>79474</v>
      </c>
      <c r="E239" s="403">
        <f>(D239-C239)/C239</f>
        <v>0.3078049663479735</v>
      </c>
      <c r="F239" s="142">
        <v>6039</v>
      </c>
      <c r="G239" s="140">
        <v>8935</v>
      </c>
      <c r="H239" s="425">
        <f>(G239-F239)/F239</f>
        <v>0.47954959430369265</v>
      </c>
    </row>
    <row r="240" spans="1:8">
      <c r="A240" s="281"/>
      <c r="B240" s="279"/>
      <c r="C240" s="440"/>
      <c r="D240" s="147"/>
      <c r="E240" s="404"/>
      <c r="F240" s="440"/>
      <c r="G240" s="147"/>
      <c r="H240" s="426"/>
    </row>
    <row r="241" spans="1:9">
      <c r="A241" s="464" t="s">
        <v>175</v>
      </c>
      <c r="B241" s="279" t="s">
        <v>176</v>
      </c>
      <c r="C241" s="339">
        <v>27262</v>
      </c>
      <c r="D241" s="121">
        <v>35445</v>
      </c>
      <c r="E241" s="398">
        <f>IF(C241&gt;0, (D241-C241)/C241, "n/a ")</f>
        <v>0.30016139681608101</v>
      </c>
      <c r="F241" s="339">
        <v>333</v>
      </c>
      <c r="G241" s="121">
        <v>453</v>
      </c>
      <c r="H241" s="419">
        <f>IF(F241&gt;0, (G241-F241)/F241, "n/a ")</f>
        <v>0.36036036036036034</v>
      </c>
    </row>
    <row r="242" spans="1:9">
      <c r="A242" s="464" t="s">
        <v>177</v>
      </c>
      <c r="B242" s="279" t="s">
        <v>178</v>
      </c>
      <c r="C242" s="339">
        <v>0</v>
      </c>
      <c r="D242" s="121">
        <v>0</v>
      </c>
      <c r="E242" s="398" t="str">
        <f>IF(C242&gt;0, (D242-C242)/C242, "n/a ")</f>
        <v xml:space="preserve">n/a </v>
      </c>
      <c r="F242" s="339">
        <v>0</v>
      </c>
      <c r="G242" s="121">
        <v>0</v>
      </c>
      <c r="H242" s="419" t="str">
        <f>IF(F242&gt;0, (G242-F242)/F242, "n/a ")</f>
        <v xml:space="preserve">n/a </v>
      </c>
    </row>
    <row r="243" spans="1:9">
      <c r="A243" s="464" t="s">
        <v>179</v>
      </c>
      <c r="B243" s="279" t="s">
        <v>180</v>
      </c>
      <c r="C243" s="339">
        <v>1854</v>
      </c>
      <c r="D243" s="121">
        <v>2114</v>
      </c>
      <c r="E243" s="398">
        <f>IF(C243&gt;0, (D243-C243)/C243, "n/a ")</f>
        <v>0.14023732470334413</v>
      </c>
      <c r="F243" s="339">
        <v>913</v>
      </c>
      <c r="G243" s="121">
        <v>968</v>
      </c>
      <c r="H243" s="419">
        <f>IF(F243&gt;0, (G243-F243)/F243, "n/a ")</f>
        <v>6.0240963855421686E-2</v>
      </c>
    </row>
    <row r="244" spans="1:9">
      <c r="A244" s="464" t="s">
        <v>181</v>
      </c>
      <c r="B244" s="279" t="s">
        <v>182</v>
      </c>
      <c r="C244" s="339">
        <v>3049</v>
      </c>
      <c r="D244" s="121">
        <v>3945</v>
      </c>
      <c r="E244" s="398">
        <f>IF(C244&gt;0, (D244-C244)/C244, "n/a ")</f>
        <v>0.29386684158740572</v>
      </c>
      <c r="F244" s="339">
        <v>1170</v>
      </c>
      <c r="G244" s="121">
        <v>1404</v>
      </c>
      <c r="H244" s="419">
        <f>IF(F244&gt;0, (G244-F244)/F244, "n/a ")</f>
        <v>0.2</v>
      </c>
    </row>
    <row r="245" spans="1:9">
      <c r="A245" s="464" t="s">
        <v>183</v>
      </c>
      <c r="B245" s="279" t="s">
        <v>184</v>
      </c>
      <c r="C245" s="339">
        <v>0</v>
      </c>
      <c r="D245" s="121">
        <v>249</v>
      </c>
      <c r="E245" s="398" t="str">
        <f>IF(C245&gt;0, (D245-C245)/C245, "n/a ")</f>
        <v xml:space="preserve">n/a </v>
      </c>
      <c r="F245" s="339">
        <v>0</v>
      </c>
      <c r="G245" s="121">
        <v>0</v>
      </c>
      <c r="H245" s="419" t="str">
        <f>IF(F245&gt;0, (G245-F245)/F245, "n/a ")</f>
        <v xml:space="preserve">n/a </v>
      </c>
    </row>
    <row r="246" spans="1:9">
      <c r="A246" s="276"/>
      <c r="B246" s="277" t="s">
        <v>185</v>
      </c>
      <c r="C246" s="142">
        <v>32165</v>
      </c>
      <c r="D246" s="140">
        <v>41753</v>
      </c>
      <c r="E246" s="403">
        <f>(D246-C246)/C246</f>
        <v>0.29808798383335922</v>
      </c>
      <c r="F246" s="142">
        <v>2416</v>
      </c>
      <c r="G246" s="140">
        <v>2825</v>
      </c>
      <c r="H246" s="425">
        <f>(G246-F246)/F246</f>
        <v>0.16928807947019867</v>
      </c>
    </row>
    <row r="247" spans="1:9">
      <c r="A247" s="271"/>
      <c r="B247" s="272" t="s">
        <v>186</v>
      </c>
      <c r="C247" s="437">
        <v>586479</v>
      </c>
      <c r="D247" s="124">
        <v>818438</v>
      </c>
      <c r="E247" s="399">
        <f>(D247-C247)/C247</f>
        <v>0.39551117772332856</v>
      </c>
      <c r="F247" s="437">
        <v>60966</v>
      </c>
      <c r="G247" s="124">
        <v>93127</v>
      </c>
      <c r="H247" s="420">
        <f>(G247-F247)/F247</f>
        <v>0.52752353770954308</v>
      </c>
    </row>
    <row r="248" spans="1:9">
      <c r="A248" s="278"/>
      <c r="B248" s="280" t="s">
        <v>498</v>
      </c>
      <c r="C248" s="438"/>
      <c r="D248" s="132"/>
      <c r="E248" s="404"/>
      <c r="F248" s="438"/>
      <c r="G248" s="132"/>
      <c r="H248" s="426"/>
    </row>
    <row r="249" spans="1:9">
      <c r="A249" s="454"/>
      <c r="B249" s="286" t="s">
        <v>499</v>
      </c>
      <c r="C249" s="451"/>
      <c r="D249" s="163"/>
      <c r="E249" s="405"/>
      <c r="F249" s="439">
        <v>0.10395257119180738</v>
      </c>
      <c r="G249" s="139">
        <v>0.11378626114623221</v>
      </c>
      <c r="H249" s="427"/>
    </row>
    <row r="250" spans="1:9">
      <c r="A250" s="278"/>
      <c r="B250" s="279"/>
      <c r="C250" s="440"/>
      <c r="D250" s="147"/>
      <c r="E250" s="404"/>
      <c r="F250" s="440"/>
      <c r="G250" s="147"/>
      <c r="H250" s="426"/>
    </row>
    <row r="251" spans="1:9">
      <c r="A251" s="269" t="s">
        <v>187</v>
      </c>
      <c r="B251" s="279"/>
      <c r="C251" s="440"/>
      <c r="D251" s="147"/>
      <c r="E251" s="404"/>
      <c r="F251" s="440"/>
      <c r="G251" s="147"/>
      <c r="H251" s="426"/>
    </row>
    <row r="252" spans="1:9">
      <c r="A252" s="464" t="s">
        <v>188</v>
      </c>
      <c r="B252" s="279" t="s">
        <v>189</v>
      </c>
      <c r="C252" s="339">
        <v>9561</v>
      </c>
      <c r="D252" s="121">
        <v>13444</v>
      </c>
      <c r="E252" s="398">
        <f>IF(C252&gt;0, (D252-C252)/C252, "n/a ")</f>
        <v>0.4061290659972806</v>
      </c>
      <c r="F252" s="339">
        <v>8597</v>
      </c>
      <c r="G252" s="121">
        <v>12137</v>
      </c>
      <c r="H252" s="419">
        <f>IF(F252&gt;0, (G252-F252)/F252, "n/a ")</f>
        <v>0.41177154821449341</v>
      </c>
    </row>
    <row r="253" spans="1:9">
      <c r="A253" s="464" t="s">
        <v>190</v>
      </c>
      <c r="B253" s="279" t="s">
        <v>191</v>
      </c>
      <c r="C253" s="339">
        <v>51705</v>
      </c>
      <c r="D253" s="121">
        <v>73160</v>
      </c>
      <c r="E253" s="398">
        <f>IF(C253&gt;0, (D253-C253)/C253, "n/a ")</f>
        <v>0.4149501982400155</v>
      </c>
      <c r="F253" s="339">
        <v>6965</v>
      </c>
      <c r="G253" s="121">
        <v>8764</v>
      </c>
      <c r="H253" s="419">
        <f>IF(F253&gt;0, (G253-F253)/F253, "n/a ")</f>
        <v>0.25829145728643216</v>
      </c>
    </row>
    <row r="254" spans="1:9">
      <c r="A254" s="464" t="s">
        <v>192</v>
      </c>
      <c r="B254" s="279" t="s">
        <v>193</v>
      </c>
      <c r="C254" s="339">
        <v>5672</v>
      </c>
      <c r="D254" s="121">
        <v>7205</v>
      </c>
      <c r="E254" s="398">
        <f>IF(C254&gt;0, (D254-C254)/C254, "n/a ")</f>
        <v>0.27027503526093088</v>
      </c>
      <c r="F254" s="339">
        <v>128</v>
      </c>
      <c r="G254" s="121">
        <v>369</v>
      </c>
      <c r="H254" s="419">
        <f>IF(F254&gt;0, (G254-F254)/F254, "n/a ")</f>
        <v>1.8828125</v>
      </c>
      <c r="I254" s="78"/>
    </row>
    <row r="255" spans="1:9">
      <c r="A255" s="464" t="s">
        <v>194</v>
      </c>
      <c r="B255" s="279" t="s">
        <v>195</v>
      </c>
      <c r="C255" s="339">
        <v>56081</v>
      </c>
      <c r="D255" s="121">
        <v>72962</v>
      </c>
      <c r="E255" s="398">
        <f>IF(C255&gt;0, (D255-C255)/C255, "n/a ")</f>
        <v>0.30101103760631942</v>
      </c>
      <c r="F255" s="339">
        <v>33</v>
      </c>
      <c r="G255" s="121">
        <v>44</v>
      </c>
      <c r="H255" s="419">
        <f>IF(F255&gt;0, (G255-F255)/F255, "n/a ")</f>
        <v>0.33333333333333331</v>
      </c>
    </row>
    <row r="256" spans="1:9">
      <c r="A256" s="464" t="s">
        <v>196</v>
      </c>
      <c r="B256" s="279" t="s">
        <v>197</v>
      </c>
      <c r="C256" s="339">
        <v>117827</v>
      </c>
      <c r="D256" s="121">
        <v>160359</v>
      </c>
      <c r="E256" s="398">
        <f>IF(C256&gt;0, (D256-C256)/C256, "n/a ")</f>
        <v>0.36096989654323713</v>
      </c>
      <c r="F256" s="339">
        <v>489</v>
      </c>
      <c r="G256" s="121">
        <v>976</v>
      </c>
      <c r="H256" s="419">
        <f>IF(F256&gt;0, (G256-F256)/F256, "n/a ")</f>
        <v>0.99591002044989774</v>
      </c>
    </row>
    <row r="257" spans="1:8">
      <c r="A257" s="271"/>
      <c r="B257" s="272" t="s">
        <v>198</v>
      </c>
      <c r="C257" s="437">
        <v>240846</v>
      </c>
      <c r="D257" s="124">
        <v>327130</v>
      </c>
      <c r="E257" s="399">
        <f>(D257-C257)/C257</f>
        <v>0.35825382194431299</v>
      </c>
      <c r="F257" s="437">
        <v>16212</v>
      </c>
      <c r="G257" s="124">
        <v>22290</v>
      </c>
      <c r="H257" s="420">
        <f>(G257-F257)/F257</f>
        <v>0.37490747594374535</v>
      </c>
    </row>
    <row r="258" spans="1:8">
      <c r="A258" s="278"/>
      <c r="B258" s="280" t="s">
        <v>498</v>
      </c>
      <c r="C258" s="438"/>
      <c r="D258" s="132"/>
      <c r="E258" s="404"/>
      <c r="F258" s="438"/>
      <c r="G258" s="132"/>
      <c r="H258" s="426"/>
    </row>
    <row r="259" spans="1:8">
      <c r="A259" s="454"/>
      <c r="B259" s="286" t="s">
        <v>499</v>
      </c>
      <c r="C259" s="451"/>
      <c r="D259" s="163"/>
      <c r="E259" s="405"/>
      <c r="F259" s="439">
        <v>6.7312722652649412E-2</v>
      </c>
      <c r="G259" s="139">
        <v>6.8138049093632497E-2</v>
      </c>
      <c r="H259" s="427"/>
    </row>
    <row r="260" spans="1:8">
      <c r="A260" s="278"/>
      <c r="B260" s="279"/>
      <c r="C260" s="440"/>
      <c r="D260" s="147"/>
      <c r="E260" s="404"/>
      <c r="F260" s="440"/>
      <c r="G260" s="147"/>
      <c r="H260" s="426"/>
    </row>
    <row r="261" spans="1:8">
      <c r="A261" s="269" t="s">
        <v>199</v>
      </c>
      <c r="B261" s="279"/>
      <c r="C261" s="440"/>
      <c r="D261" s="147"/>
      <c r="E261" s="404"/>
      <c r="F261" s="440"/>
      <c r="G261" s="147"/>
      <c r="H261" s="426"/>
    </row>
    <row r="262" spans="1:8">
      <c r="A262" s="464" t="s">
        <v>200</v>
      </c>
      <c r="B262" s="279" t="s">
        <v>201</v>
      </c>
      <c r="C262" s="339">
        <v>233267</v>
      </c>
      <c r="D262" s="121">
        <v>318132</v>
      </c>
      <c r="E262" s="398">
        <f>IF(C262&gt;0, (D262-C262)/C262, "n/a ")</f>
        <v>0.363810569004617</v>
      </c>
      <c r="F262" s="339">
        <v>882</v>
      </c>
      <c r="G262" s="121">
        <v>1437</v>
      </c>
      <c r="H262" s="419">
        <f>IF(F262&gt;0, (G262-F262)/F262, "n/a ")</f>
        <v>0.62925170068027214</v>
      </c>
    </row>
    <row r="263" spans="1:8">
      <c r="A263" s="464" t="s">
        <v>202</v>
      </c>
      <c r="B263" s="279" t="s">
        <v>203</v>
      </c>
      <c r="C263" s="339">
        <v>47451</v>
      </c>
      <c r="D263" s="121">
        <v>63924</v>
      </c>
      <c r="E263" s="398">
        <f>IF(C263&gt;0, (D263-C263)/C263, "n/a ")</f>
        <v>0.34715812100904092</v>
      </c>
      <c r="F263" s="339">
        <v>7282</v>
      </c>
      <c r="G263" s="121">
        <v>9909</v>
      </c>
      <c r="H263" s="419">
        <f>IF(F263&gt;0, (G263-F263)/F263, "n/a ")</f>
        <v>0.36075254051084865</v>
      </c>
    </row>
    <row r="264" spans="1:8">
      <c r="A264" s="464" t="s">
        <v>204</v>
      </c>
      <c r="B264" s="279" t="s">
        <v>205</v>
      </c>
      <c r="C264" s="339">
        <v>22573</v>
      </c>
      <c r="D264" s="121">
        <v>31671</v>
      </c>
      <c r="E264" s="398">
        <f>IF(C264&gt;0, (D264-C264)/C264, "n/a ")</f>
        <v>0.40304788907101402</v>
      </c>
      <c r="F264" s="339">
        <v>22</v>
      </c>
      <c r="G264" s="121">
        <v>71</v>
      </c>
      <c r="H264" s="419">
        <f>IF(F264&gt;0, (G264-F264)/F264, "n/a ")</f>
        <v>2.2272727272727271</v>
      </c>
    </row>
    <row r="265" spans="1:8">
      <c r="A265" s="464" t="s">
        <v>206</v>
      </c>
      <c r="B265" s="279" t="s">
        <v>207</v>
      </c>
      <c r="C265" s="339">
        <v>61253</v>
      </c>
      <c r="D265" s="121">
        <v>80971</v>
      </c>
      <c r="E265" s="398">
        <f>IF(C265&gt;0, (D265-C265)/C265, "n/a ")</f>
        <v>0.32191076355443815</v>
      </c>
      <c r="F265" s="339">
        <v>3250</v>
      </c>
      <c r="G265" s="121">
        <v>4583</v>
      </c>
      <c r="H265" s="419">
        <f>IF(F265&gt;0, (G265-F265)/F265, "n/a ")</f>
        <v>0.41015384615384615</v>
      </c>
    </row>
    <row r="266" spans="1:8">
      <c r="A266" s="271"/>
      <c r="B266" s="272" t="s">
        <v>208</v>
      </c>
      <c r="C266" s="437">
        <v>364544</v>
      </c>
      <c r="D266" s="124">
        <v>494698</v>
      </c>
      <c r="E266" s="399">
        <f>(D266-C266)/C266</f>
        <v>0.35703234726123595</v>
      </c>
      <c r="F266" s="437">
        <v>11436</v>
      </c>
      <c r="G266" s="124">
        <v>16000</v>
      </c>
      <c r="H266" s="420">
        <f>(G266-F266)/F266</f>
        <v>0.39909059111577477</v>
      </c>
    </row>
    <row r="267" spans="1:8">
      <c r="A267" s="278"/>
      <c r="B267" s="280" t="s">
        <v>498</v>
      </c>
      <c r="C267" s="438"/>
      <c r="D267" s="132"/>
      <c r="E267" s="404"/>
      <c r="F267" s="438"/>
      <c r="G267" s="132"/>
      <c r="H267" s="426"/>
    </row>
    <row r="268" spans="1:8">
      <c r="A268" s="454"/>
      <c r="B268" s="286" t="s">
        <v>499</v>
      </c>
      <c r="C268" s="451"/>
      <c r="D268" s="163"/>
      <c r="E268" s="405"/>
      <c r="F268" s="439">
        <v>3.1370698735955056E-2</v>
      </c>
      <c r="G268" s="139">
        <v>3.2342964798725685E-2</v>
      </c>
      <c r="H268" s="427"/>
    </row>
    <row r="269" spans="1:8">
      <c r="A269" s="278"/>
      <c r="B269" s="279"/>
      <c r="C269" s="440"/>
      <c r="D269" s="147"/>
      <c r="E269" s="404"/>
      <c r="F269" s="440"/>
      <c r="G269" s="147"/>
      <c r="H269" s="426"/>
    </row>
    <row r="270" spans="1:8">
      <c r="A270" s="269" t="s">
        <v>209</v>
      </c>
      <c r="B270" s="279"/>
      <c r="C270" s="440"/>
      <c r="D270" s="147"/>
      <c r="E270" s="404"/>
      <c r="F270" s="440"/>
      <c r="G270" s="147"/>
      <c r="H270" s="426"/>
    </row>
    <row r="271" spans="1:8">
      <c r="A271" s="464" t="s">
        <v>210</v>
      </c>
      <c r="B271" s="279" t="s">
        <v>211</v>
      </c>
      <c r="C271" s="339">
        <v>2353</v>
      </c>
      <c r="D271" s="121">
        <v>3585</v>
      </c>
      <c r="E271" s="398">
        <f t="shared" ref="E271:E276" si="30">IF(C271&gt;0, (D271-C271)/C271, "n/a ")</f>
        <v>0.52358691032724181</v>
      </c>
      <c r="F271" s="339">
        <v>20</v>
      </c>
      <c r="G271" s="121">
        <v>25</v>
      </c>
      <c r="H271" s="419">
        <f t="shared" ref="H271:H276" si="31">IF(F271&gt;0, (G271-F271)/F271, "n/a ")</f>
        <v>0.25</v>
      </c>
    </row>
    <row r="272" spans="1:8">
      <c r="A272" s="464" t="s">
        <v>212</v>
      </c>
      <c r="B272" s="279" t="s">
        <v>213</v>
      </c>
      <c r="C272" s="339">
        <v>32</v>
      </c>
      <c r="D272" s="121">
        <v>62</v>
      </c>
      <c r="E272" s="398">
        <f t="shared" si="30"/>
        <v>0.9375</v>
      </c>
      <c r="F272" s="339">
        <v>0</v>
      </c>
      <c r="G272" s="121">
        <v>0</v>
      </c>
      <c r="H272" s="419" t="str">
        <f t="shared" si="31"/>
        <v xml:space="preserve">n/a </v>
      </c>
    </row>
    <row r="273" spans="1:9">
      <c r="A273" s="464" t="s">
        <v>214</v>
      </c>
      <c r="B273" s="279" t="s">
        <v>215</v>
      </c>
      <c r="C273" s="339">
        <v>5496</v>
      </c>
      <c r="D273" s="121">
        <v>6978</v>
      </c>
      <c r="E273" s="398">
        <f t="shared" si="30"/>
        <v>0.26965065502183405</v>
      </c>
      <c r="F273" s="339">
        <v>0</v>
      </c>
      <c r="G273" s="121">
        <v>1</v>
      </c>
      <c r="H273" s="419" t="str">
        <f t="shared" si="31"/>
        <v xml:space="preserve">n/a </v>
      </c>
    </row>
    <row r="274" spans="1:9">
      <c r="A274" s="464" t="s">
        <v>216</v>
      </c>
      <c r="B274" s="279" t="s">
        <v>217</v>
      </c>
      <c r="C274" s="339">
        <v>1567</v>
      </c>
      <c r="D274" s="121">
        <v>1680</v>
      </c>
      <c r="E274" s="398">
        <f t="shared" si="30"/>
        <v>7.211231652839821E-2</v>
      </c>
      <c r="F274" s="339">
        <v>3</v>
      </c>
      <c r="G274" s="121">
        <v>3</v>
      </c>
      <c r="H274" s="419">
        <f t="shared" si="31"/>
        <v>0</v>
      </c>
    </row>
    <row r="275" spans="1:9">
      <c r="A275" s="464" t="s">
        <v>218</v>
      </c>
      <c r="B275" s="279" t="s">
        <v>219</v>
      </c>
      <c r="C275" s="339">
        <v>9942</v>
      </c>
      <c r="D275" s="121">
        <v>13274</v>
      </c>
      <c r="E275" s="398">
        <f t="shared" si="30"/>
        <v>0.33514383423858379</v>
      </c>
      <c r="F275" s="339">
        <v>866</v>
      </c>
      <c r="G275" s="121">
        <v>1292</v>
      </c>
      <c r="H275" s="419">
        <f t="shared" si="31"/>
        <v>0.49191685912240185</v>
      </c>
      <c r="I275" s="78"/>
    </row>
    <row r="276" spans="1:9">
      <c r="A276" s="464" t="s">
        <v>220</v>
      </c>
      <c r="B276" s="279" t="s">
        <v>221</v>
      </c>
      <c r="C276" s="339">
        <v>95775</v>
      </c>
      <c r="D276" s="121">
        <v>118599</v>
      </c>
      <c r="E276" s="398">
        <f t="shared" si="30"/>
        <v>0.23830853563038371</v>
      </c>
      <c r="F276" s="339">
        <v>25102</v>
      </c>
      <c r="G276" s="121">
        <v>31514</v>
      </c>
      <c r="H276" s="419">
        <f t="shared" si="31"/>
        <v>0.25543781372002233</v>
      </c>
    </row>
    <row r="277" spans="1:9">
      <c r="A277" s="271" t="s">
        <v>480</v>
      </c>
      <c r="B277" s="272" t="s">
        <v>222</v>
      </c>
      <c r="C277" s="437">
        <v>115165</v>
      </c>
      <c r="D277" s="124">
        <v>144178</v>
      </c>
      <c r="E277" s="399">
        <f>(D277-C277)/C277</f>
        <v>0.25192549819823729</v>
      </c>
      <c r="F277" s="437">
        <v>25991</v>
      </c>
      <c r="G277" s="124">
        <v>32835</v>
      </c>
      <c r="H277" s="420">
        <f>(G277-F277)/F277</f>
        <v>0.26332191912585123</v>
      </c>
    </row>
    <row r="278" spans="1:9">
      <c r="A278" s="278"/>
      <c r="B278" s="280" t="s">
        <v>498</v>
      </c>
      <c r="C278" s="438"/>
      <c r="D278" s="132"/>
      <c r="E278" s="404"/>
      <c r="F278" s="438"/>
      <c r="G278" s="132"/>
      <c r="H278" s="426"/>
    </row>
    <row r="279" spans="1:9">
      <c r="A279" s="454"/>
      <c r="B279" s="286" t="s">
        <v>499</v>
      </c>
      <c r="C279" s="451"/>
      <c r="D279" s="163"/>
      <c r="E279" s="405"/>
      <c r="F279" s="439">
        <v>0.22568488690140234</v>
      </c>
      <c r="G279" s="139">
        <v>0.22773932222669199</v>
      </c>
      <c r="H279" s="427"/>
    </row>
    <row r="280" spans="1:9">
      <c r="A280" s="278"/>
      <c r="B280" s="283"/>
      <c r="C280" s="441"/>
      <c r="D280" s="151"/>
      <c r="E280" s="406"/>
      <c r="F280" s="442"/>
      <c r="G280" s="156"/>
      <c r="H280" s="428"/>
    </row>
    <row r="281" spans="1:9">
      <c r="A281" s="269" t="s">
        <v>223</v>
      </c>
      <c r="B281" s="279"/>
      <c r="C281" s="440"/>
      <c r="D281" s="147"/>
      <c r="E281" s="404"/>
      <c r="F281" s="440"/>
      <c r="G281" s="147"/>
      <c r="H281" s="426"/>
    </row>
    <row r="282" spans="1:9">
      <c r="A282" s="464" t="s">
        <v>224</v>
      </c>
      <c r="B282" s="279" t="s">
        <v>225</v>
      </c>
      <c r="C282" s="339">
        <v>61746</v>
      </c>
      <c r="D282" s="121">
        <v>83080</v>
      </c>
      <c r="E282" s="398">
        <f>IF(C282&gt;0, (D282-C282)/C282, "n/a ")</f>
        <v>0.3455122599034755</v>
      </c>
      <c r="F282" s="339">
        <v>7277</v>
      </c>
      <c r="G282" s="121">
        <v>10534</v>
      </c>
      <c r="H282" s="419">
        <f>IF(F282&gt;0, (G282-F282)/F282, "n/a ")</f>
        <v>0.44757454995190327</v>
      </c>
    </row>
    <row r="283" spans="1:9">
      <c r="A283" s="464" t="s">
        <v>226</v>
      </c>
      <c r="B283" s="279" t="s">
        <v>227</v>
      </c>
      <c r="C283" s="339">
        <v>56707</v>
      </c>
      <c r="D283" s="121">
        <v>75517</v>
      </c>
      <c r="E283" s="398">
        <f>IF(C283&gt;0, (D283-C283)/C283, "n/a ")</f>
        <v>0.33170508050152536</v>
      </c>
      <c r="F283" s="339">
        <v>400</v>
      </c>
      <c r="G283" s="121">
        <v>562</v>
      </c>
      <c r="H283" s="419">
        <f>IF(F283&gt;0, (G283-F283)/F283, "n/a ")</f>
        <v>0.40500000000000003</v>
      </c>
    </row>
    <row r="284" spans="1:9">
      <c r="A284" s="464" t="s">
        <v>228</v>
      </c>
      <c r="B284" s="279" t="s">
        <v>229</v>
      </c>
      <c r="C284" s="339">
        <v>3253</v>
      </c>
      <c r="D284" s="121">
        <v>4035</v>
      </c>
      <c r="E284" s="398">
        <f>IF(C284&gt;0, (D284-C284)/C284, "n/a ")</f>
        <v>0.2403934829388257</v>
      </c>
      <c r="F284" s="339">
        <v>0</v>
      </c>
      <c r="G284" s="121">
        <v>1</v>
      </c>
      <c r="H284" s="419" t="str">
        <f>IF(F284&gt;0, (G284-F284)/F284, "n/a ")</f>
        <v xml:space="preserve">n/a </v>
      </c>
    </row>
    <row r="285" spans="1:9">
      <c r="A285" s="464" t="s">
        <v>230</v>
      </c>
      <c r="B285" s="279" t="s">
        <v>231</v>
      </c>
      <c r="C285" s="339">
        <v>15214</v>
      </c>
      <c r="D285" s="121">
        <v>19799</v>
      </c>
      <c r="E285" s="398">
        <f>IF(C285&gt;0, (D285-C285)/C285, "n/a ")</f>
        <v>0.30136716182463519</v>
      </c>
      <c r="F285" s="339">
        <v>3876</v>
      </c>
      <c r="G285" s="121">
        <v>5377</v>
      </c>
      <c r="H285" s="419">
        <f>IF(F285&gt;0, (G285-F285)/F285, "n/a ")</f>
        <v>0.38725490196078433</v>
      </c>
    </row>
    <row r="286" spans="1:9">
      <c r="A286" s="464" t="s">
        <v>232</v>
      </c>
      <c r="B286" s="279" t="s">
        <v>233</v>
      </c>
      <c r="C286" s="339">
        <v>100996</v>
      </c>
      <c r="D286" s="121">
        <v>134753</v>
      </c>
      <c r="E286" s="398">
        <f>IF(C286&gt;0, (D286-C286)/C286, "n/a ")</f>
        <v>0.33424096003802128</v>
      </c>
      <c r="F286" s="339">
        <v>14624</v>
      </c>
      <c r="G286" s="121">
        <v>20910</v>
      </c>
      <c r="H286" s="419">
        <f>IF(F286&gt;0, (G286-F286)/F286, "n/a ")</f>
        <v>0.42984135667396062</v>
      </c>
    </row>
    <row r="287" spans="1:9">
      <c r="A287" s="271"/>
      <c r="B287" s="272" t="s">
        <v>234</v>
      </c>
      <c r="C287" s="437">
        <v>237916</v>
      </c>
      <c r="D287" s="124">
        <v>317184</v>
      </c>
      <c r="E287" s="399">
        <f>(D287-C287)/C287</f>
        <v>0.33317641520536662</v>
      </c>
      <c r="F287" s="437">
        <v>26177</v>
      </c>
      <c r="G287" s="124">
        <v>37384</v>
      </c>
      <c r="H287" s="420">
        <f>(G287-F287)/F287</f>
        <v>0.42812392558352752</v>
      </c>
    </row>
    <row r="288" spans="1:9">
      <c r="A288" s="278"/>
      <c r="B288" s="280" t="s">
        <v>498</v>
      </c>
      <c r="C288" s="438"/>
      <c r="D288" s="132"/>
      <c r="E288" s="404"/>
      <c r="F288" s="438"/>
      <c r="G288" s="132"/>
      <c r="H288" s="426"/>
    </row>
    <row r="289" spans="1:8">
      <c r="A289" s="454"/>
      <c r="B289" s="286" t="s">
        <v>499</v>
      </c>
      <c r="C289" s="451"/>
      <c r="D289" s="163"/>
      <c r="E289" s="405"/>
      <c r="F289" s="439">
        <v>0.11002622774424586</v>
      </c>
      <c r="G289" s="139">
        <v>0.11786218724778047</v>
      </c>
      <c r="H289" s="427"/>
    </row>
    <row r="290" spans="1:8">
      <c r="A290" s="278"/>
      <c r="B290" s="279"/>
      <c r="C290" s="440"/>
      <c r="D290" s="147"/>
      <c r="E290" s="404"/>
      <c r="F290" s="440"/>
      <c r="G290" s="147"/>
      <c r="H290" s="426"/>
    </row>
    <row r="291" spans="1:8">
      <c r="A291" s="269" t="s">
        <v>235</v>
      </c>
      <c r="B291" s="279"/>
      <c r="C291" s="440"/>
      <c r="D291" s="147"/>
      <c r="E291" s="404"/>
      <c r="F291" s="440"/>
      <c r="G291" s="147"/>
      <c r="H291" s="426"/>
    </row>
    <row r="292" spans="1:8">
      <c r="A292" s="464" t="s">
        <v>482</v>
      </c>
      <c r="B292" s="279" t="s">
        <v>236</v>
      </c>
      <c r="C292" s="339">
        <v>10242</v>
      </c>
      <c r="D292" s="121">
        <v>13585</v>
      </c>
      <c r="E292" s="398">
        <f t="shared" ref="E292:E300" si="32">IF(C292&gt;0, (D292-C292)/C292, "n/a ")</f>
        <v>0.32640109353641866</v>
      </c>
      <c r="F292" s="339">
        <v>592</v>
      </c>
      <c r="G292" s="121">
        <v>946</v>
      </c>
      <c r="H292" s="419">
        <f t="shared" ref="H292:H300" si="33">IF(F292&gt;0, (G292-F292)/F292, "n/a ")</f>
        <v>0.59797297297297303</v>
      </c>
    </row>
    <row r="293" spans="1:8">
      <c r="A293" s="464" t="s">
        <v>483</v>
      </c>
      <c r="B293" s="279" t="s">
        <v>237</v>
      </c>
      <c r="C293" s="339">
        <v>13942</v>
      </c>
      <c r="D293" s="121">
        <v>19004</v>
      </c>
      <c r="E293" s="398">
        <f t="shared" si="32"/>
        <v>0.36307559890976904</v>
      </c>
      <c r="F293" s="339">
        <v>3631</v>
      </c>
      <c r="G293" s="121">
        <v>5678</v>
      </c>
      <c r="H293" s="419">
        <f t="shared" si="33"/>
        <v>0.56375654089782434</v>
      </c>
    </row>
    <row r="294" spans="1:8">
      <c r="A294" s="464" t="s">
        <v>238</v>
      </c>
      <c r="B294" s="279" t="s">
        <v>239</v>
      </c>
      <c r="C294" s="339">
        <v>5586</v>
      </c>
      <c r="D294" s="121">
        <v>6991</v>
      </c>
      <c r="E294" s="398">
        <f t="shared" si="32"/>
        <v>0.25152166129609738</v>
      </c>
      <c r="F294" s="339">
        <v>1</v>
      </c>
      <c r="G294" s="121">
        <v>1</v>
      </c>
      <c r="H294" s="419">
        <f t="shared" si="33"/>
        <v>0</v>
      </c>
    </row>
    <row r="295" spans="1:8">
      <c r="A295" s="464" t="s">
        <v>240</v>
      </c>
      <c r="B295" s="279" t="s">
        <v>241</v>
      </c>
      <c r="C295" s="339">
        <v>53074</v>
      </c>
      <c r="D295" s="121">
        <v>69221</v>
      </c>
      <c r="E295" s="398">
        <f t="shared" si="32"/>
        <v>0.30423559558352486</v>
      </c>
      <c r="F295" s="339">
        <v>31183</v>
      </c>
      <c r="G295" s="121">
        <v>41612</v>
      </c>
      <c r="H295" s="419">
        <f t="shared" si="33"/>
        <v>0.33444505018760223</v>
      </c>
    </row>
    <row r="296" spans="1:8">
      <c r="A296" s="464" t="s">
        <v>242</v>
      </c>
      <c r="B296" s="279" t="s">
        <v>243</v>
      </c>
      <c r="C296" s="339">
        <v>93044</v>
      </c>
      <c r="D296" s="121">
        <v>125420</v>
      </c>
      <c r="E296" s="398">
        <f t="shared" si="32"/>
        <v>0.34796440393792183</v>
      </c>
      <c r="F296" s="339">
        <v>3577</v>
      </c>
      <c r="G296" s="121">
        <v>5774</v>
      </c>
      <c r="H296" s="419">
        <f t="shared" si="33"/>
        <v>0.61420184512161025</v>
      </c>
    </row>
    <row r="297" spans="1:8">
      <c r="A297" s="464" t="s">
        <v>244</v>
      </c>
      <c r="B297" s="279" t="s">
        <v>245</v>
      </c>
      <c r="C297" s="339">
        <v>330</v>
      </c>
      <c r="D297" s="121">
        <v>474</v>
      </c>
      <c r="E297" s="398">
        <f t="shared" si="32"/>
        <v>0.43636363636363634</v>
      </c>
      <c r="F297" s="339">
        <v>11</v>
      </c>
      <c r="G297" s="121">
        <v>16</v>
      </c>
      <c r="H297" s="419">
        <f t="shared" si="33"/>
        <v>0.45454545454545453</v>
      </c>
    </row>
    <row r="298" spans="1:8">
      <c r="A298" s="464" t="s">
        <v>246</v>
      </c>
      <c r="B298" s="279" t="s">
        <v>247</v>
      </c>
      <c r="C298" s="339">
        <v>8479</v>
      </c>
      <c r="D298" s="121">
        <v>11511</v>
      </c>
      <c r="E298" s="398">
        <f t="shared" si="32"/>
        <v>0.35758933836537327</v>
      </c>
      <c r="F298" s="339">
        <v>1427</v>
      </c>
      <c r="G298" s="121">
        <v>1841</v>
      </c>
      <c r="H298" s="419">
        <f t="shared" si="33"/>
        <v>0.29011913104414855</v>
      </c>
    </row>
    <row r="299" spans="1:8">
      <c r="A299" s="464" t="s">
        <v>248</v>
      </c>
      <c r="B299" s="279" t="s">
        <v>249</v>
      </c>
      <c r="C299" s="339">
        <v>114001</v>
      </c>
      <c r="D299" s="121">
        <v>154660</v>
      </c>
      <c r="E299" s="398">
        <f t="shared" si="32"/>
        <v>0.35665476618626152</v>
      </c>
      <c r="F299" s="339">
        <v>22047</v>
      </c>
      <c r="G299" s="121">
        <v>29606</v>
      </c>
      <c r="H299" s="419">
        <f t="shared" si="33"/>
        <v>0.34285843878985806</v>
      </c>
    </row>
    <row r="300" spans="1:8">
      <c r="A300" s="464" t="s">
        <v>250</v>
      </c>
      <c r="B300" s="279" t="s">
        <v>251</v>
      </c>
      <c r="C300" s="339">
        <v>52861</v>
      </c>
      <c r="D300" s="121">
        <v>71185</v>
      </c>
      <c r="E300" s="398">
        <f t="shared" si="32"/>
        <v>0.34664497455591081</v>
      </c>
      <c r="F300" s="339">
        <v>8929</v>
      </c>
      <c r="G300" s="121">
        <v>12158</v>
      </c>
      <c r="H300" s="419">
        <f t="shared" si="33"/>
        <v>0.36163064172919701</v>
      </c>
    </row>
    <row r="301" spans="1:8">
      <c r="A301" s="271"/>
      <c r="B301" s="272" t="s">
        <v>252</v>
      </c>
      <c r="C301" s="437">
        <v>351559</v>
      </c>
      <c r="D301" s="124">
        <v>472051</v>
      </c>
      <c r="E301" s="399">
        <f>(D301-C301)/C301</f>
        <v>0.34273621212940075</v>
      </c>
      <c r="F301" s="437">
        <v>71398</v>
      </c>
      <c r="G301" s="124">
        <v>97632</v>
      </c>
      <c r="H301" s="420">
        <f>(G301-F301)/F301</f>
        <v>0.36743326143589455</v>
      </c>
    </row>
    <row r="302" spans="1:8">
      <c r="A302" s="278"/>
      <c r="B302" s="280" t="s">
        <v>498</v>
      </c>
      <c r="C302" s="438"/>
      <c r="D302" s="132"/>
      <c r="E302" s="404"/>
      <c r="F302" s="438"/>
      <c r="G302" s="132"/>
      <c r="H302" s="426"/>
    </row>
    <row r="303" spans="1:8">
      <c r="A303" s="454"/>
      <c r="B303" s="286" t="s">
        <v>499</v>
      </c>
      <c r="C303" s="451"/>
      <c r="D303" s="163"/>
      <c r="E303" s="405"/>
      <c r="F303" s="439">
        <v>0.20308966631490019</v>
      </c>
      <c r="G303" s="139">
        <v>0.20682510999870776</v>
      </c>
      <c r="H303" s="427"/>
    </row>
    <row r="304" spans="1:8">
      <c r="A304" s="278"/>
      <c r="B304" s="279"/>
      <c r="C304" s="440"/>
      <c r="D304" s="147"/>
      <c r="E304" s="404"/>
      <c r="F304" s="440"/>
      <c r="G304" s="147"/>
      <c r="H304" s="426"/>
    </row>
    <row r="305" spans="1:8">
      <c r="A305" s="269" t="s">
        <v>253</v>
      </c>
      <c r="B305" s="279"/>
      <c r="C305" s="440"/>
      <c r="D305" s="147"/>
      <c r="E305" s="404"/>
      <c r="F305" s="440"/>
      <c r="G305" s="147"/>
      <c r="H305" s="426"/>
    </row>
    <row r="306" spans="1:8">
      <c r="A306" s="464" t="s">
        <v>254</v>
      </c>
      <c r="B306" s="279" t="s">
        <v>255</v>
      </c>
      <c r="C306" s="339">
        <v>39650</v>
      </c>
      <c r="D306" s="121">
        <v>53136</v>
      </c>
      <c r="E306" s="398">
        <f t="shared" ref="E306:E311" si="34">IF(C306&gt;0, (D306-C306)/C306, "n/a ")</f>
        <v>0.34012610340479194</v>
      </c>
      <c r="F306" s="339">
        <v>6270</v>
      </c>
      <c r="G306" s="121">
        <v>8680</v>
      </c>
      <c r="H306" s="419">
        <f t="shared" ref="H306:H311" si="35">IF(F306&gt;0, (G306-F306)/F306, "n/a ")</f>
        <v>0.38437001594896331</v>
      </c>
    </row>
    <row r="307" spans="1:8">
      <c r="A307" s="464" t="s">
        <v>256</v>
      </c>
      <c r="B307" s="279" t="s">
        <v>257</v>
      </c>
      <c r="C307" s="339">
        <v>13449</v>
      </c>
      <c r="D307" s="121">
        <v>17615</v>
      </c>
      <c r="E307" s="398">
        <f t="shared" si="34"/>
        <v>0.30976280764369096</v>
      </c>
      <c r="F307" s="339">
        <v>4011</v>
      </c>
      <c r="G307" s="121">
        <v>5169</v>
      </c>
      <c r="H307" s="419">
        <f t="shared" si="35"/>
        <v>0.2887060583395662</v>
      </c>
    </row>
    <row r="308" spans="1:8">
      <c r="A308" s="464" t="s">
        <v>258</v>
      </c>
      <c r="B308" s="279" t="s">
        <v>259</v>
      </c>
      <c r="C308" s="339">
        <v>75738</v>
      </c>
      <c r="D308" s="121">
        <v>101176</v>
      </c>
      <c r="E308" s="398">
        <f t="shared" si="34"/>
        <v>0.33586838839156036</v>
      </c>
      <c r="F308" s="339">
        <v>11892</v>
      </c>
      <c r="G308" s="121">
        <v>15899</v>
      </c>
      <c r="H308" s="419">
        <f t="shared" si="35"/>
        <v>0.33694920955264041</v>
      </c>
    </row>
    <row r="309" spans="1:8">
      <c r="A309" s="464" t="s">
        <v>260</v>
      </c>
      <c r="B309" s="279" t="s">
        <v>261</v>
      </c>
      <c r="C309" s="339">
        <v>4312</v>
      </c>
      <c r="D309" s="121">
        <v>6069</v>
      </c>
      <c r="E309" s="398">
        <f t="shared" si="34"/>
        <v>0.40746753246753248</v>
      </c>
      <c r="F309" s="339">
        <v>742</v>
      </c>
      <c r="G309" s="121">
        <v>1091</v>
      </c>
      <c r="H309" s="419">
        <f t="shared" si="35"/>
        <v>0.47035040431266845</v>
      </c>
    </row>
    <row r="310" spans="1:8">
      <c r="A310" s="464" t="s">
        <v>262</v>
      </c>
      <c r="B310" s="279" t="s">
        <v>263</v>
      </c>
      <c r="C310" s="339">
        <v>11421</v>
      </c>
      <c r="D310" s="121">
        <v>16705</v>
      </c>
      <c r="E310" s="398">
        <f t="shared" si="34"/>
        <v>0.4626565099378338</v>
      </c>
      <c r="F310" s="339">
        <v>4261</v>
      </c>
      <c r="G310" s="121">
        <v>7196</v>
      </c>
      <c r="H310" s="419">
        <f t="shared" si="35"/>
        <v>0.68880544473128369</v>
      </c>
    </row>
    <row r="311" spans="1:8">
      <c r="A311" s="464" t="s">
        <v>264</v>
      </c>
      <c r="B311" s="279" t="s">
        <v>265</v>
      </c>
      <c r="C311" s="339">
        <v>593161</v>
      </c>
      <c r="D311" s="121">
        <v>800921</v>
      </c>
      <c r="E311" s="398">
        <f t="shared" si="34"/>
        <v>0.35025903591099211</v>
      </c>
      <c r="F311" s="339">
        <v>313597</v>
      </c>
      <c r="G311" s="121">
        <v>421475</v>
      </c>
      <c r="H311" s="419">
        <f t="shared" si="35"/>
        <v>0.3440020153254017</v>
      </c>
    </row>
    <row r="312" spans="1:8">
      <c r="A312" s="271"/>
      <c r="B312" s="272" t="s">
        <v>266</v>
      </c>
      <c r="C312" s="437">
        <v>737731</v>
      </c>
      <c r="D312" s="124">
        <v>995622</v>
      </c>
      <c r="E312" s="399">
        <f>(D312-C312)/C312</f>
        <v>0.34957321842243311</v>
      </c>
      <c r="F312" s="437">
        <v>340773</v>
      </c>
      <c r="G312" s="124">
        <v>459510</v>
      </c>
      <c r="H312" s="420">
        <f>(G312-F312)/F312</f>
        <v>0.34843429497055223</v>
      </c>
    </row>
    <row r="313" spans="1:8">
      <c r="A313" s="278"/>
      <c r="B313" s="280" t="s">
        <v>498</v>
      </c>
      <c r="C313" s="438"/>
      <c r="D313" s="132"/>
      <c r="E313" s="404"/>
      <c r="F313" s="438"/>
      <c r="G313" s="132"/>
      <c r="H313" s="426"/>
    </row>
    <row r="314" spans="1:8">
      <c r="A314" s="454"/>
      <c r="B314" s="286" t="s">
        <v>499</v>
      </c>
      <c r="C314" s="451"/>
      <c r="D314" s="163"/>
      <c r="E314" s="405"/>
      <c r="F314" s="439">
        <v>0.46192040188090239</v>
      </c>
      <c r="G314" s="139">
        <v>0.46153058088310622</v>
      </c>
      <c r="H314" s="427"/>
    </row>
    <row r="315" spans="1:8">
      <c r="A315" s="278"/>
      <c r="B315" s="279"/>
      <c r="C315" s="440"/>
      <c r="D315" s="147"/>
      <c r="E315" s="404"/>
      <c r="F315" s="440"/>
      <c r="G315" s="147"/>
      <c r="H315" s="426"/>
    </row>
    <row r="316" spans="1:8">
      <c r="A316" s="269" t="s">
        <v>267</v>
      </c>
      <c r="B316" s="279"/>
      <c r="C316" s="440"/>
      <c r="D316" s="147"/>
      <c r="E316" s="404"/>
      <c r="F316" s="440"/>
      <c r="G316" s="147"/>
      <c r="H316" s="426"/>
    </row>
    <row r="317" spans="1:8">
      <c r="A317" s="464" t="s">
        <v>268</v>
      </c>
      <c r="B317" s="279" t="s">
        <v>269</v>
      </c>
      <c r="C317" s="339">
        <v>15927</v>
      </c>
      <c r="D317" s="121">
        <v>22407</v>
      </c>
      <c r="E317" s="398">
        <f t="shared" ref="E317:E325" si="36">IF(C317&gt;0, (D317-C317)/C317, "n/a ")</f>
        <v>0.40685628178564703</v>
      </c>
      <c r="F317" s="339">
        <v>67</v>
      </c>
      <c r="G317" s="121">
        <v>72</v>
      </c>
      <c r="H317" s="419">
        <f t="shared" ref="H317:H325" si="37">IF(F317&gt;0, (G317-F317)/F317, "n/a ")</f>
        <v>7.4626865671641784E-2</v>
      </c>
    </row>
    <row r="318" spans="1:8">
      <c r="A318" s="464" t="s">
        <v>270</v>
      </c>
      <c r="B318" s="279" t="s">
        <v>271</v>
      </c>
      <c r="C318" s="339">
        <v>27635</v>
      </c>
      <c r="D318" s="121">
        <v>38679</v>
      </c>
      <c r="E318" s="398">
        <f t="shared" si="36"/>
        <v>0.39963814003980458</v>
      </c>
      <c r="F318" s="339">
        <v>4399</v>
      </c>
      <c r="G318" s="121">
        <v>6349</v>
      </c>
      <c r="H318" s="419">
        <f t="shared" si="37"/>
        <v>0.4432825642191407</v>
      </c>
    </row>
    <row r="319" spans="1:8">
      <c r="A319" s="464" t="s">
        <v>272</v>
      </c>
      <c r="B319" s="279" t="s">
        <v>273</v>
      </c>
      <c r="C319" s="339">
        <v>57900</v>
      </c>
      <c r="D319" s="121">
        <v>67928</v>
      </c>
      <c r="E319" s="398">
        <f t="shared" si="36"/>
        <v>0.17319516407599309</v>
      </c>
      <c r="F319" s="339">
        <v>4252</v>
      </c>
      <c r="G319" s="121">
        <v>5179</v>
      </c>
      <c r="H319" s="419">
        <f t="shared" si="37"/>
        <v>0.21801505174035749</v>
      </c>
    </row>
    <row r="320" spans="1:8">
      <c r="A320" s="464" t="s">
        <v>274</v>
      </c>
      <c r="B320" s="279" t="s">
        <v>275</v>
      </c>
      <c r="C320" s="339">
        <v>140182</v>
      </c>
      <c r="D320" s="121">
        <v>196471</v>
      </c>
      <c r="E320" s="398">
        <f t="shared" si="36"/>
        <v>0.40154228074931159</v>
      </c>
      <c r="F320" s="339">
        <v>26477</v>
      </c>
      <c r="G320" s="121">
        <v>38212</v>
      </c>
      <c r="H320" s="419">
        <f t="shared" si="37"/>
        <v>0.44321486573252256</v>
      </c>
    </row>
    <row r="321" spans="1:8">
      <c r="A321" s="464" t="s">
        <v>276</v>
      </c>
      <c r="B321" s="279" t="s">
        <v>277</v>
      </c>
      <c r="C321" s="339">
        <v>1002</v>
      </c>
      <c r="D321" s="121">
        <v>1449</v>
      </c>
      <c r="E321" s="398">
        <f t="shared" si="36"/>
        <v>0.44610778443113774</v>
      </c>
      <c r="F321" s="339">
        <v>226</v>
      </c>
      <c r="G321" s="121">
        <v>301</v>
      </c>
      <c r="H321" s="419">
        <f t="shared" si="37"/>
        <v>0.33185840707964603</v>
      </c>
    </row>
    <row r="322" spans="1:8">
      <c r="A322" s="464" t="s">
        <v>278</v>
      </c>
      <c r="B322" s="279" t="s">
        <v>279</v>
      </c>
      <c r="C322" s="339">
        <v>13761</v>
      </c>
      <c r="D322" s="121">
        <v>17960</v>
      </c>
      <c r="E322" s="398">
        <f t="shared" si="36"/>
        <v>0.30513770801540585</v>
      </c>
      <c r="F322" s="339">
        <v>769</v>
      </c>
      <c r="G322" s="121">
        <v>1094</v>
      </c>
      <c r="H322" s="419">
        <f t="shared" si="37"/>
        <v>0.42262678803641091</v>
      </c>
    </row>
    <row r="323" spans="1:8">
      <c r="A323" s="464" t="s">
        <v>280</v>
      </c>
      <c r="B323" s="279" t="s">
        <v>281</v>
      </c>
      <c r="C323" s="339">
        <v>102813</v>
      </c>
      <c r="D323" s="121">
        <v>136947</v>
      </c>
      <c r="E323" s="398">
        <f t="shared" si="36"/>
        <v>0.33200081701730327</v>
      </c>
      <c r="F323" s="339">
        <v>68118</v>
      </c>
      <c r="G323" s="121">
        <v>88351</v>
      </c>
      <c r="H323" s="419">
        <f t="shared" si="37"/>
        <v>0.29702868551630995</v>
      </c>
    </row>
    <row r="324" spans="1:8">
      <c r="A324" s="464" t="s">
        <v>282</v>
      </c>
      <c r="B324" s="279" t="s">
        <v>283</v>
      </c>
      <c r="C324" s="339">
        <v>71525</v>
      </c>
      <c r="D324" s="121">
        <v>101731</v>
      </c>
      <c r="E324" s="398">
        <f t="shared" si="36"/>
        <v>0.42231387626703948</v>
      </c>
      <c r="F324" s="339">
        <v>4984</v>
      </c>
      <c r="G324" s="121">
        <v>7585</v>
      </c>
      <c r="H324" s="419">
        <f t="shared" si="37"/>
        <v>0.5218699839486356</v>
      </c>
    </row>
    <row r="325" spans="1:8">
      <c r="A325" s="464" t="s">
        <v>284</v>
      </c>
      <c r="B325" s="279" t="s">
        <v>285</v>
      </c>
      <c r="C325" s="339">
        <v>4141</v>
      </c>
      <c r="D325" s="121">
        <v>5820</v>
      </c>
      <c r="E325" s="398">
        <f t="shared" si="36"/>
        <v>0.405457618932625</v>
      </c>
      <c r="F325" s="339">
        <v>993</v>
      </c>
      <c r="G325" s="121">
        <v>1424</v>
      </c>
      <c r="H325" s="419">
        <f t="shared" si="37"/>
        <v>0.43403826787512589</v>
      </c>
    </row>
    <row r="326" spans="1:8">
      <c r="A326" s="271"/>
      <c r="B326" s="272" t="s">
        <v>286</v>
      </c>
      <c r="C326" s="437">
        <v>434886</v>
      </c>
      <c r="D326" s="124">
        <v>589392</v>
      </c>
      <c r="E326" s="399">
        <f>(D326-C326)/C326</f>
        <v>0.35527931457899309</v>
      </c>
      <c r="F326" s="437">
        <v>110285</v>
      </c>
      <c r="G326" s="124">
        <v>148567</v>
      </c>
      <c r="H326" s="420">
        <f>(G326-F326)/F326</f>
        <v>0.34711882848982184</v>
      </c>
    </row>
    <row r="327" spans="1:8">
      <c r="A327" s="278"/>
      <c r="B327" s="280" t="s">
        <v>498</v>
      </c>
      <c r="C327" s="438"/>
      <c r="D327" s="132"/>
      <c r="E327" s="404"/>
      <c r="F327" s="438"/>
      <c r="G327" s="132"/>
      <c r="H327" s="426"/>
    </row>
    <row r="328" spans="1:8">
      <c r="A328" s="454"/>
      <c r="B328" s="286" t="s">
        <v>499</v>
      </c>
      <c r="C328" s="451"/>
      <c r="D328" s="163"/>
      <c r="E328" s="405"/>
      <c r="F328" s="439">
        <v>0.25359519506261413</v>
      </c>
      <c r="G328" s="139">
        <v>0.25206823302657655</v>
      </c>
      <c r="H328" s="427"/>
    </row>
    <row r="329" spans="1:8">
      <c r="A329" s="278"/>
      <c r="B329" s="279"/>
      <c r="C329" s="440"/>
      <c r="D329" s="147"/>
      <c r="E329" s="404"/>
      <c r="F329" s="440"/>
      <c r="G329" s="147"/>
      <c r="H329" s="426"/>
    </row>
    <row r="330" spans="1:8">
      <c r="A330" s="269" t="s">
        <v>287</v>
      </c>
      <c r="B330" s="279"/>
      <c r="C330" s="440"/>
      <c r="D330" s="147"/>
      <c r="E330" s="404"/>
      <c r="F330" s="440"/>
      <c r="G330" s="147"/>
      <c r="H330" s="426"/>
    </row>
    <row r="331" spans="1:8">
      <c r="A331" s="464" t="s">
        <v>288</v>
      </c>
      <c r="B331" s="279" t="s">
        <v>289</v>
      </c>
      <c r="C331" s="339">
        <v>31149</v>
      </c>
      <c r="D331" s="121">
        <v>36174</v>
      </c>
      <c r="E331" s="398">
        <f t="shared" ref="E331:E336" si="38">IF(C331&gt;0, (D331-C331)/C331, "n/a ")</f>
        <v>0.16132139073485505</v>
      </c>
      <c r="F331" s="339">
        <v>2344</v>
      </c>
      <c r="G331" s="121">
        <v>2384</v>
      </c>
      <c r="H331" s="419">
        <f t="shared" ref="H331:H339" si="39">IF(F331&gt;0, (G331-F331)/F331, "n/a ")</f>
        <v>1.7064846416382253E-2</v>
      </c>
    </row>
    <row r="332" spans="1:8">
      <c r="A332" s="464" t="s">
        <v>290</v>
      </c>
      <c r="B332" s="279" t="s">
        <v>291</v>
      </c>
      <c r="C332" s="339">
        <v>11549</v>
      </c>
      <c r="D332" s="121">
        <v>13223</v>
      </c>
      <c r="E332" s="398">
        <f t="shared" si="38"/>
        <v>0.14494761451207896</v>
      </c>
      <c r="F332" s="339">
        <v>39</v>
      </c>
      <c r="G332" s="121">
        <v>40</v>
      </c>
      <c r="H332" s="419">
        <f t="shared" si="39"/>
        <v>2.564102564102564E-2</v>
      </c>
    </row>
    <row r="333" spans="1:8">
      <c r="A333" s="464" t="s">
        <v>292</v>
      </c>
      <c r="B333" s="279" t="s">
        <v>293</v>
      </c>
      <c r="C333" s="339">
        <v>186818</v>
      </c>
      <c r="D333" s="121">
        <v>256579</v>
      </c>
      <c r="E333" s="398">
        <f t="shared" si="38"/>
        <v>0.3734169084349474</v>
      </c>
      <c r="F333" s="339">
        <v>94918</v>
      </c>
      <c r="G333" s="121">
        <v>139062</v>
      </c>
      <c r="H333" s="419">
        <f t="shared" si="39"/>
        <v>0.46507511746981606</v>
      </c>
    </row>
    <row r="334" spans="1:8">
      <c r="A334" s="464" t="s">
        <v>294</v>
      </c>
      <c r="B334" s="279" t="s">
        <v>295</v>
      </c>
      <c r="C334" s="339">
        <v>193016</v>
      </c>
      <c r="D334" s="121">
        <v>263372</v>
      </c>
      <c r="E334" s="398">
        <f t="shared" si="38"/>
        <v>0.36450864177063041</v>
      </c>
      <c r="F334" s="339">
        <v>2121</v>
      </c>
      <c r="G334" s="121">
        <v>2823</v>
      </c>
      <c r="H334" s="419">
        <f t="shared" si="39"/>
        <v>0.33097595473833097</v>
      </c>
    </row>
    <row r="335" spans="1:8">
      <c r="A335" s="464" t="s">
        <v>296</v>
      </c>
      <c r="B335" s="279" t="s">
        <v>301</v>
      </c>
      <c r="C335" s="339">
        <v>151</v>
      </c>
      <c r="D335" s="121">
        <v>183</v>
      </c>
      <c r="E335" s="398">
        <f t="shared" si="38"/>
        <v>0.2119205298013245</v>
      </c>
      <c r="F335" s="339">
        <v>0</v>
      </c>
      <c r="G335" s="121">
        <v>0</v>
      </c>
      <c r="H335" s="419" t="str">
        <f t="shared" si="39"/>
        <v xml:space="preserve">n/a </v>
      </c>
    </row>
    <row r="336" spans="1:8">
      <c r="A336" s="464" t="s">
        <v>302</v>
      </c>
      <c r="B336" s="279" t="s">
        <v>303</v>
      </c>
      <c r="C336" s="339">
        <v>115779</v>
      </c>
      <c r="D336" s="121">
        <v>168605</v>
      </c>
      <c r="E336" s="398">
        <f t="shared" si="38"/>
        <v>0.45626581677160799</v>
      </c>
      <c r="F336" s="339">
        <v>2154</v>
      </c>
      <c r="G336" s="121">
        <v>2383</v>
      </c>
      <c r="H336" s="419">
        <f t="shared" si="39"/>
        <v>0.10631383472609099</v>
      </c>
    </row>
    <row r="337" spans="1:8">
      <c r="A337" s="464" t="s">
        <v>304</v>
      </c>
      <c r="B337" s="279" t="s">
        <v>305</v>
      </c>
      <c r="C337" s="339">
        <v>0</v>
      </c>
      <c r="D337" s="121">
        <v>0</v>
      </c>
      <c r="E337" s="398" t="str">
        <f>IF(C337&gt;0, (D337-C337)/C337, "n/a ")</f>
        <v xml:space="preserve">n/a </v>
      </c>
      <c r="F337" s="339">
        <v>0</v>
      </c>
      <c r="G337" s="121">
        <v>0</v>
      </c>
      <c r="H337" s="419" t="str">
        <f t="shared" si="39"/>
        <v xml:space="preserve">n/a </v>
      </c>
    </row>
    <row r="338" spans="1:8">
      <c r="A338" s="464" t="s">
        <v>306</v>
      </c>
      <c r="B338" s="279" t="s">
        <v>307</v>
      </c>
      <c r="C338" s="339">
        <v>12614</v>
      </c>
      <c r="D338" s="121">
        <v>15712</v>
      </c>
      <c r="E338" s="398">
        <f>IF(C338&gt;0, (D338-C338)/C338, "n/a ")</f>
        <v>0.2456001268431901</v>
      </c>
      <c r="F338" s="339">
        <v>1483</v>
      </c>
      <c r="G338" s="121">
        <v>2071</v>
      </c>
      <c r="H338" s="419">
        <f t="shared" si="39"/>
        <v>0.39649359406608226</v>
      </c>
    </row>
    <row r="339" spans="1:8">
      <c r="A339" s="464" t="s">
        <v>308</v>
      </c>
      <c r="B339" s="279" t="s">
        <v>309</v>
      </c>
      <c r="C339" s="339">
        <v>195683</v>
      </c>
      <c r="D339" s="121">
        <v>255568</v>
      </c>
      <c r="E339" s="398">
        <f>IF(C339&gt;0, (D339-C339)/C339, "n/a ")</f>
        <v>0.306030672056336</v>
      </c>
      <c r="F339" s="339">
        <v>51495</v>
      </c>
      <c r="G339" s="121">
        <v>68393</v>
      </c>
      <c r="H339" s="419">
        <f t="shared" si="39"/>
        <v>0.32814836391882707</v>
      </c>
    </row>
    <row r="340" spans="1:8">
      <c r="A340" s="271"/>
      <c r="B340" s="272" t="s">
        <v>310</v>
      </c>
      <c r="C340" s="437">
        <v>746759</v>
      </c>
      <c r="D340" s="124">
        <v>1009416</v>
      </c>
      <c r="E340" s="399">
        <f>(D340-C340)/C340</f>
        <v>0.35172927276403765</v>
      </c>
      <c r="F340" s="437">
        <v>154554</v>
      </c>
      <c r="G340" s="124">
        <v>217156</v>
      </c>
      <c r="H340" s="420">
        <f>(G340-F340)/F340</f>
        <v>0.40504936785848311</v>
      </c>
    </row>
    <row r="341" spans="1:8">
      <c r="A341" s="278"/>
      <c r="B341" s="280" t="s">
        <v>498</v>
      </c>
      <c r="C341" s="438"/>
      <c r="D341" s="132"/>
      <c r="E341" s="404"/>
      <c r="F341" s="438"/>
      <c r="G341" s="132"/>
      <c r="H341" s="426"/>
    </row>
    <row r="342" spans="1:8">
      <c r="A342" s="454"/>
      <c r="B342" s="286" t="s">
        <v>499</v>
      </c>
      <c r="C342" s="451"/>
      <c r="D342" s="163"/>
      <c r="E342" s="405"/>
      <c r="F342" s="439">
        <v>0.2069663706764833</v>
      </c>
      <c r="G342" s="139">
        <v>0.21513033278648247</v>
      </c>
      <c r="H342" s="427"/>
    </row>
    <row r="343" spans="1:8">
      <c r="A343" s="278"/>
      <c r="B343" s="279"/>
      <c r="C343" s="440"/>
      <c r="D343" s="147"/>
      <c r="E343" s="404"/>
      <c r="F343" s="440"/>
      <c r="G343" s="147"/>
      <c r="H343" s="426"/>
    </row>
    <row r="344" spans="1:8">
      <c r="A344" s="269" t="s">
        <v>311</v>
      </c>
      <c r="B344" s="279"/>
      <c r="C344" s="440"/>
      <c r="D344" s="147"/>
      <c r="E344" s="404"/>
      <c r="F344" s="440"/>
      <c r="G344" s="147"/>
      <c r="H344" s="426"/>
    </row>
    <row r="345" spans="1:8">
      <c r="A345" s="464" t="s">
        <v>312</v>
      </c>
      <c r="B345" s="279" t="s">
        <v>313</v>
      </c>
      <c r="C345" s="339">
        <v>52171</v>
      </c>
      <c r="D345" s="121">
        <v>74694</v>
      </c>
      <c r="E345" s="398">
        <f>IF(C345&gt;0, (D345-C345)/C345, "n/a ")</f>
        <v>0.43171493741733913</v>
      </c>
      <c r="F345" s="339">
        <v>4782</v>
      </c>
      <c r="G345" s="121">
        <v>11202</v>
      </c>
      <c r="H345" s="419">
        <f>IF(F345&gt;0, (G345-F345)/F345, "n/a ")</f>
        <v>1.342534504391468</v>
      </c>
    </row>
    <row r="346" spans="1:8">
      <c r="A346" s="464" t="s">
        <v>314</v>
      </c>
      <c r="B346" s="279" t="s">
        <v>315</v>
      </c>
      <c r="C346" s="339">
        <v>13647</v>
      </c>
      <c r="D346" s="121">
        <v>20198</v>
      </c>
      <c r="E346" s="398">
        <f>IF(C346&gt;0, (D346-C346)/C346, "n/a ")</f>
        <v>0.48003224151828239</v>
      </c>
      <c r="F346" s="339">
        <v>25</v>
      </c>
      <c r="G346" s="121">
        <v>34</v>
      </c>
      <c r="H346" s="419">
        <f>IF(F346&gt;0, (G346-F346)/F346, "n/a ")</f>
        <v>0.36</v>
      </c>
    </row>
    <row r="347" spans="1:8">
      <c r="A347" s="464" t="s">
        <v>316</v>
      </c>
      <c r="B347" s="279" t="s">
        <v>317</v>
      </c>
      <c r="C347" s="339">
        <v>21199</v>
      </c>
      <c r="D347" s="121">
        <v>31457</v>
      </c>
      <c r="E347" s="398">
        <f>IF(C347&gt;0, (D347-C347)/C347, "n/a ")</f>
        <v>0.48389074956365868</v>
      </c>
      <c r="F347" s="339">
        <v>1402</v>
      </c>
      <c r="G347" s="121">
        <v>2947</v>
      </c>
      <c r="H347" s="419">
        <f>IF(F347&gt;0, (G347-F347)/F347, "n/a ")</f>
        <v>1.101997146932953</v>
      </c>
    </row>
    <row r="348" spans="1:8">
      <c r="A348" s="271"/>
      <c r="B348" s="272" t="s">
        <v>318</v>
      </c>
      <c r="C348" s="437">
        <v>87017</v>
      </c>
      <c r="D348" s="124">
        <v>126349</v>
      </c>
      <c r="E348" s="399">
        <f>(D348-C348)/C348</f>
        <v>0.45200363147430961</v>
      </c>
      <c r="F348" s="437">
        <v>6209</v>
      </c>
      <c r="G348" s="124">
        <v>14183</v>
      </c>
      <c r="H348" s="420">
        <f>(G348-F348)/F348</f>
        <v>1.2842647769367048</v>
      </c>
    </row>
    <row r="349" spans="1:8">
      <c r="A349" s="278"/>
      <c r="B349" s="280" t="s">
        <v>498</v>
      </c>
      <c r="C349" s="438"/>
      <c r="D349" s="132"/>
      <c r="E349" s="404"/>
      <c r="F349" s="438"/>
      <c r="G349" s="132"/>
      <c r="H349" s="426"/>
    </row>
    <row r="350" spans="1:8">
      <c r="A350" s="454"/>
      <c r="B350" s="286" t="s">
        <v>499</v>
      </c>
      <c r="C350" s="451"/>
      <c r="D350" s="163"/>
      <c r="E350" s="405"/>
      <c r="F350" s="439">
        <v>7.1353873381063471E-2</v>
      </c>
      <c r="G350" s="139">
        <v>0.11225257026173535</v>
      </c>
      <c r="H350" s="427"/>
    </row>
    <row r="351" spans="1:8">
      <c r="A351" s="278"/>
      <c r="B351" s="279"/>
      <c r="C351" s="440"/>
      <c r="D351" s="147"/>
      <c r="E351" s="404"/>
      <c r="F351" s="440"/>
      <c r="G351" s="147"/>
      <c r="H351" s="426"/>
    </row>
    <row r="352" spans="1:8">
      <c r="A352" s="269" t="s">
        <v>319</v>
      </c>
      <c r="B352" s="279"/>
      <c r="C352" s="440"/>
      <c r="D352" s="147"/>
      <c r="E352" s="404"/>
      <c r="F352" s="440"/>
      <c r="G352" s="147"/>
      <c r="H352" s="426"/>
    </row>
    <row r="353" spans="1:8">
      <c r="A353" s="465" t="s">
        <v>320</v>
      </c>
      <c r="B353" s="272" t="s">
        <v>321</v>
      </c>
      <c r="C353" s="437">
        <v>16390</v>
      </c>
      <c r="D353" s="124">
        <v>21176</v>
      </c>
      <c r="E353" s="399">
        <f>(D353-C353)/C353</f>
        <v>0.2920073215375229</v>
      </c>
      <c r="F353" s="437">
        <v>2400</v>
      </c>
      <c r="G353" s="124">
        <v>3109</v>
      </c>
      <c r="H353" s="420">
        <f>(G353-F353)/F353</f>
        <v>0.29541666666666666</v>
      </c>
    </row>
    <row r="354" spans="1:8">
      <c r="A354" s="278"/>
      <c r="B354" s="280" t="s">
        <v>498</v>
      </c>
      <c r="C354" s="438"/>
      <c r="D354" s="132"/>
      <c r="E354" s="404"/>
      <c r="F354" s="438"/>
      <c r="G354" s="132"/>
      <c r="H354" s="426"/>
    </row>
    <row r="355" spans="1:8">
      <c r="A355" s="278"/>
      <c r="B355" s="286" t="s">
        <v>499</v>
      </c>
      <c r="C355" s="451"/>
      <c r="D355" s="163"/>
      <c r="E355" s="405"/>
      <c r="F355" s="439">
        <v>0.1464307504575961</v>
      </c>
      <c r="G355" s="139">
        <v>0.14681715149225538</v>
      </c>
      <c r="H355" s="427"/>
    </row>
    <row r="356" spans="1:8">
      <c r="A356" s="284"/>
      <c r="B356" s="285"/>
      <c r="C356" s="443"/>
      <c r="D356" s="158"/>
      <c r="E356" s="405"/>
      <c r="F356" s="443"/>
      <c r="G356" s="158"/>
      <c r="H356" s="427"/>
    </row>
    <row r="357" spans="1:8">
      <c r="A357" s="269" t="s">
        <v>667</v>
      </c>
      <c r="B357" s="286"/>
      <c r="C357" s="451"/>
      <c r="D357" s="121"/>
      <c r="E357" s="405"/>
      <c r="F357" s="439"/>
      <c r="G357" s="139"/>
      <c r="H357" s="427"/>
    </row>
    <row r="358" spans="1:8">
      <c r="A358" s="466">
        <v>3501</v>
      </c>
      <c r="B358" s="279" t="s">
        <v>668</v>
      </c>
      <c r="C358" s="339">
        <v>40572</v>
      </c>
      <c r="D358" s="121">
        <v>50690</v>
      </c>
      <c r="E358" s="398">
        <f>IF(C358&gt;0, (D358-C358)/C358, "n/a ")</f>
        <v>0.24938381149561273</v>
      </c>
      <c r="F358" s="339">
        <v>2958</v>
      </c>
      <c r="G358" s="121">
        <v>4338</v>
      </c>
      <c r="H358" s="419">
        <f>IF(F358&gt;0, (G358-F358)/F358, "n/a ")</f>
        <v>0.46653144016227183</v>
      </c>
    </row>
    <row r="359" spans="1:8">
      <c r="A359" s="466">
        <v>3505</v>
      </c>
      <c r="B359" s="279" t="s">
        <v>669</v>
      </c>
      <c r="C359" s="339">
        <v>33652</v>
      </c>
      <c r="D359" s="121">
        <v>44216</v>
      </c>
      <c r="E359" s="398">
        <f>IF(C359&gt;0, (D359-C359)/C359, "n/a ")</f>
        <v>0.31391893498157614</v>
      </c>
      <c r="F359" s="339">
        <v>2319</v>
      </c>
      <c r="G359" s="121">
        <v>3670</v>
      </c>
      <c r="H359" s="419">
        <f>IF(F359&gt;0, (G359-F359)/F359, "n/a ")</f>
        <v>0.58257869771453208</v>
      </c>
    </row>
    <row r="360" spans="1:8">
      <c r="A360" s="271"/>
      <c r="B360" s="272" t="s">
        <v>661</v>
      </c>
      <c r="C360" s="437">
        <v>74224</v>
      </c>
      <c r="D360" s="124">
        <v>94906</v>
      </c>
      <c r="E360" s="399">
        <f>(D360-C360)/C360</f>
        <v>0.27864302651433498</v>
      </c>
      <c r="F360" s="437">
        <v>5277</v>
      </c>
      <c r="G360" s="124">
        <v>8008</v>
      </c>
      <c r="H360" s="420">
        <f>(G360-F360)/F360</f>
        <v>0.51752889899564147</v>
      </c>
    </row>
    <row r="361" spans="1:8">
      <c r="A361" s="278"/>
      <c r="B361" s="280" t="s">
        <v>498</v>
      </c>
      <c r="C361" s="438"/>
      <c r="D361" s="132"/>
      <c r="E361" s="404"/>
      <c r="F361" s="438"/>
      <c r="G361" s="132"/>
      <c r="H361" s="426"/>
    </row>
    <row r="362" spans="1:8">
      <c r="A362" s="454"/>
      <c r="B362" s="286" t="s">
        <v>662</v>
      </c>
      <c r="C362" s="451"/>
      <c r="D362" s="163"/>
      <c r="E362" s="405"/>
      <c r="F362" s="439">
        <v>7.109560250053891E-2</v>
      </c>
      <c r="G362" s="139">
        <v>8.4378226877120516E-2</v>
      </c>
      <c r="H362" s="427"/>
    </row>
    <row r="363" spans="1:8">
      <c r="A363" s="278"/>
      <c r="B363" s="286"/>
      <c r="C363" s="451"/>
      <c r="D363" s="163"/>
      <c r="E363" s="405"/>
      <c r="F363" s="439"/>
      <c r="G363" s="139"/>
      <c r="H363" s="427"/>
    </row>
    <row r="364" spans="1:8">
      <c r="A364" s="269" t="s">
        <v>663</v>
      </c>
      <c r="B364" s="286"/>
      <c r="C364" s="451"/>
      <c r="D364" s="163"/>
      <c r="E364" s="405"/>
      <c r="F364" s="439"/>
      <c r="G364" s="139"/>
      <c r="H364" s="427"/>
    </row>
    <row r="365" spans="1:8">
      <c r="A365" s="465">
        <v>382460</v>
      </c>
      <c r="B365" s="272" t="s">
        <v>670</v>
      </c>
      <c r="C365" s="437">
        <v>1968</v>
      </c>
      <c r="D365" s="124">
        <v>2880</v>
      </c>
      <c r="E365" s="399">
        <f>(D365-C365)/C365</f>
        <v>0.46341463414634149</v>
      </c>
      <c r="F365" s="437">
        <v>0</v>
      </c>
      <c r="G365" s="124">
        <v>0</v>
      </c>
      <c r="H365" s="429" t="str">
        <f>IF(F365&gt;0, (G365-F365)/F365, "n/a ")</f>
        <v xml:space="preserve">n/a </v>
      </c>
    </row>
    <row r="366" spans="1:8">
      <c r="A366" s="278"/>
      <c r="B366" s="280" t="s">
        <v>498</v>
      </c>
      <c r="C366" s="438"/>
      <c r="D366" s="132"/>
      <c r="E366" s="405"/>
      <c r="F366" s="444"/>
      <c r="G366" s="131"/>
      <c r="H366" s="427"/>
    </row>
    <row r="367" spans="1:8">
      <c r="A367" s="278"/>
      <c r="B367" s="286" t="s">
        <v>662</v>
      </c>
      <c r="C367" s="451"/>
      <c r="D367" s="163"/>
      <c r="E367" s="405"/>
      <c r="F367" s="439">
        <v>0</v>
      </c>
      <c r="G367" s="139">
        <v>0</v>
      </c>
      <c r="H367" s="427"/>
    </row>
    <row r="368" spans="1:8">
      <c r="A368" s="278"/>
      <c r="B368" s="286"/>
      <c r="C368" s="451"/>
      <c r="D368" s="163"/>
      <c r="E368" s="405"/>
      <c r="F368" s="439"/>
      <c r="G368" s="139"/>
      <c r="H368" s="427"/>
    </row>
    <row r="369" spans="1:8">
      <c r="A369" s="269" t="s">
        <v>322</v>
      </c>
      <c r="B369" s="279"/>
      <c r="C369" s="440"/>
      <c r="D369" s="147"/>
      <c r="E369" s="404"/>
      <c r="F369" s="440"/>
      <c r="G369" s="147"/>
      <c r="H369" s="426"/>
    </row>
    <row r="370" spans="1:8">
      <c r="A370" s="466" t="s">
        <v>323</v>
      </c>
      <c r="B370" s="279" t="s">
        <v>324</v>
      </c>
      <c r="C370" s="339">
        <v>37946</v>
      </c>
      <c r="D370" s="121">
        <v>50257</v>
      </c>
      <c r="E370" s="398">
        <f t="shared" ref="E370:E380" si="40">IF(C370&gt;0, (D370-C370)/C370, "n/a ")</f>
        <v>0.32443472302746007</v>
      </c>
      <c r="F370" s="339">
        <v>33704</v>
      </c>
      <c r="G370" s="121">
        <v>44368</v>
      </c>
      <c r="H370" s="419">
        <f t="shared" ref="H370:H380" si="41">IF(F370&gt;0, (G370-F370)/F370, "n/a ")</f>
        <v>0.31640161405174461</v>
      </c>
    </row>
    <row r="371" spans="1:8">
      <c r="A371" s="466" t="s">
        <v>325</v>
      </c>
      <c r="B371" s="279" t="s">
        <v>326</v>
      </c>
      <c r="C371" s="339">
        <v>0</v>
      </c>
      <c r="D371" s="121">
        <v>0</v>
      </c>
      <c r="E371" s="398" t="str">
        <f t="shared" si="40"/>
        <v xml:space="preserve">n/a </v>
      </c>
      <c r="F371" s="339">
        <v>0</v>
      </c>
      <c r="G371" s="121">
        <v>0</v>
      </c>
      <c r="H371" s="419" t="str">
        <f t="shared" si="41"/>
        <v xml:space="preserve">n/a </v>
      </c>
    </row>
    <row r="372" spans="1:8">
      <c r="A372" s="466" t="s">
        <v>327</v>
      </c>
      <c r="B372" s="279" t="s">
        <v>328</v>
      </c>
      <c r="C372" s="339">
        <v>694</v>
      </c>
      <c r="D372" s="121">
        <v>900</v>
      </c>
      <c r="E372" s="398">
        <f t="shared" si="40"/>
        <v>0.29682997118155618</v>
      </c>
      <c r="F372" s="339">
        <v>0</v>
      </c>
      <c r="G372" s="121">
        <v>0</v>
      </c>
      <c r="H372" s="419" t="str">
        <f t="shared" si="41"/>
        <v xml:space="preserve">n/a </v>
      </c>
    </row>
    <row r="373" spans="1:8">
      <c r="A373" s="466" t="s">
        <v>329</v>
      </c>
      <c r="B373" s="279" t="s">
        <v>330</v>
      </c>
      <c r="C373" s="339">
        <v>5475</v>
      </c>
      <c r="D373" s="121">
        <v>7761</v>
      </c>
      <c r="E373" s="398">
        <f t="shared" si="40"/>
        <v>0.41753424657534244</v>
      </c>
      <c r="F373" s="339">
        <v>937</v>
      </c>
      <c r="G373" s="121">
        <v>1367</v>
      </c>
      <c r="H373" s="419">
        <f t="shared" si="41"/>
        <v>0.45891141942369262</v>
      </c>
    </row>
    <row r="374" spans="1:8">
      <c r="A374" s="466" t="s">
        <v>331</v>
      </c>
      <c r="B374" s="279" t="s">
        <v>332</v>
      </c>
      <c r="C374" s="339">
        <v>990</v>
      </c>
      <c r="D374" s="121">
        <v>1157</v>
      </c>
      <c r="E374" s="398">
        <f t="shared" si="40"/>
        <v>0.16868686868686869</v>
      </c>
      <c r="F374" s="339">
        <v>0</v>
      </c>
      <c r="G374" s="121">
        <v>0</v>
      </c>
      <c r="H374" s="419" t="str">
        <f t="shared" si="41"/>
        <v xml:space="preserve">n/a </v>
      </c>
    </row>
    <row r="375" spans="1:8">
      <c r="A375" s="466" t="s">
        <v>333</v>
      </c>
      <c r="B375" s="279" t="s">
        <v>334</v>
      </c>
      <c r="C375" s="339">
        <v>16</v>
      </c>
      <c r="D375" s="121">
        <v>35</v>
      </c>
      <c r="E375" s="398">
        <f t="shared" si="40"/>
        <v>1.1875</v>
      </c>
      <c r="F375" s="339">
        <v>5</v>
      </c>
      <c r="G375" s="121">
        <v>5</v>
      </c>
      <c r="H375" s="419">
        <f t="shared" si="41"/>
        <v>0</v>
      </c>
    </row>
    <row r="376" spans="1:8">
      <c r="A376" s="466" t="s">
        <v>335</v>
      </c>
      <c r="B376" s="279" t="s">
        <v>336</v>
      </c>
      <c r="C376" s="339">
        <v>41346</v>
      </c>
      <c r="D376" s="121">
        <v>52844</v>
      </c>
      <c r="E376" s="398">
        <f t="shared" si="40"/>
        <v>0.27809219755236297</v>
      </c>
      <c r="F376" s="339">
        <v>49</v>
      </c>
      <c r="G376" s="121">
        <v>101</v>
      </c>
      <c r="H376" s="419">
        <f t="shared" si="41"/>
        <v>1.0612244897959184</v>
      </c>
    </row>
    <row r="377" spans="1:8">
      <c r="A377" s="466">
        <v>4112</v>
      </c>
      <c r="B377" s="279" t="s">
        <v>297</v>
      </c>
      <c r="C377" s="339">
        <v>18491</v>
      </c>
      <c r="D377" s="121">
        <v>23088</v>
      </c>
      <c r="E377" s="398">
        <f t="shared" si="40"/>
        <v>0.24860743064193391</v>
      </c>
      <c r="F377" s="339">
        <v>2</v>
      </c>
      <c r="G377" s="121">
        <v>2</v>
      </c>
      <c r="H377" s="419">
        <f t="shared" si="41"/>
        <v>0</v>
      </c>
    </row>
    <row r="378" spans="1:8">
      <c r="A378" s="466">
        <v>4113</v>
      </c>
      <c r="B378" s="279" t="s">
        <v>298</v>
      </c>
      <c r="C378" s="339">
        <v>3732</v>
      </c>
      <c r="D378" s="121">
        <v>4906</v>
      </c>
      <c r="E378" s="398">
        <f t="shared" si="40"/>
        <v>0.31457663451232581</v>
      </c>
      <c r="F378" s="339">
        <v>0</v>
      </c>
      <c r="G378" s="121">
        <v>0</v>
      </c>
      <c r="H378" s="419" t="str">
        <f t="shared" si="41"/>
        <v xml:space="preserve">n/a </v>
      </c>
    </row>
    <row r="379" spans="1:8">
      <c r="A379" s="466">
        <v>4114</v>
      </c>
      <c r="B379" s="279" t="s">
        <v>299</v>
      </c>
      <c r="C379" s="339">
        <v>896</v>
      </c>
      <c r="D379" s="121">
        <v>1429</v>
      </c>
      <c r="E379" s="398">
        <f t="shared" si="40"/>
        <v>0.5948660714285714</v>
      </c>
      <c r="F379" s="339">
        <v>0</v>
      </c>
      <c r="G379" s="121">
        <v>0</v>
      </c>
      <c r="H379" s="419" t="str">
        <f t="shared" si="41"/>
        <v xml:space="preserve">n/a </v>
      </c>
    </row>
    <row r="380" spans="1:8">
      <c r="A380" s="466">
        <v>4115</v>
      </c>
      <c r="B380" s="279" t="s">
        <v>300</v>
      </c>
      <c r="C380" s="339">
        <v>355</v>
      </c>
      <c r="D380" s="121">
        <v>458</v>
      </c>
      <c r="E380" s="398">
        <f t="shared" si="40"/>
        <v>0.29014084507042254</v>
      </c>
      <c r="F380" s="339">
        <v>7</v>
      </c>
      <c r="G380" s="121">
        <v>8</v>
      </c>
      <c r="H380" s="419">
        <f t="shared" si="41"/>
        <v>0.14285714285714285</v>
      </c>
    </row>
    <row r="381" spans="1:8">
      <c r="A381" s="271" t="s">
        <v>480</v>
      </c>
      <c r="B381" s="272" t="s">
        <v>337</v>
      </c>
      <c r="C381" s="437">
        <v>109941</v>
      </c>
      <c r="D381" s="124">
        <v>142835</v>
      </c>
      <c r="E381" s="399">
        <f>(D381-C381)/C381</f>
        <v>0.29919684194249641</v>
      </c>
      <c r="F381" s="437">
        <v>34704</v>
      </c>
      <c r="G381" s="124">
        <v>45851</v>
      </c>
      <c r="H381" s="420">
        <f>(G381-F381)/F381</f>
        <v>0.32120216689718767</v>
      </c>
    </row>
    <row r="382" spans="1:8">
      <c r="A382" s="278"/>
      <c r="B382" s="280" t="s">
        <v>498</v>
      </c>
      <c r="C382" s="438"/>
      <c r="D382" s="132"/>
      <c r="E382" s="404"/>
      <c r="F382" s="438"/>
      <c r="G382" s="132"/>
      <c r="H382" s="426"/>
    </row>
    <row r="383" spans="1:8">
      <c r="A383" s="454"/>
      <c r="B383" s="286" t="s">
        <v>499</v>
      </c>
      <c r="C383" s="451"/>
      <c r="D383" s="163"/>
      <c r="E383" s="405"/>
      <c r="F383" s="439">
        <v>0.3156602177531585</v>
      </c>
      <c r="G383" s="139">
        <v>0.32100675604718731</v>
      </c>
      <c r="H383" s="427"/>
    </row>
    <row r="384" spans="1:8">
      <c r="A384" s="278"/>
      <c r="B384" s="279"/>
      <c r="C384" s="440"/>
      <c r="D384" s="147"/>
      <c r="E384" s="404"/>
      <c r="F384" s="440"/>
      <c r="G384" s="147"/>
      <c r="H384" s="426"/>
    </row>
    <row r="385" spans="1:8">
      <c r="A385" s="269" t="s">
        <v>338</v>
      </c>
      <c r="B385" s="279"/>
      <c r="C385" s="440"/>
      <c r="D385" s="147"/>
      <c r="E385" s="404"/>
      <c r="F385" s="440"/>
      <c r="G385" s="147"/>
      <c r="H385" s="426"/>
    </row>
    <row r="386" spans="1:8">
      <c r="A386" s="466" t="s">
        <v>339</v>
      </c>
      <c r="B386" s="279" t="s">
        <v>340</v>
      </c>
      <c r="C386" s="339">
        <v>3216</v>
      </c>
      <c r="D386" s="121">
        <v>8873</v>
      </c>
      <c r="E386" s="398">
        <f>IF(C386&gt;0, (D386-C386)/C386, "n/a ")</f>
        <v>1.7590174129353233</v>
      </c>
      <c r="F386" s="339">
        <v>186</v>
      </c>
      <c r="G386" s="121">
        <v>186</v>
      </c>
      <c r="H386" s="419">
        <f>IF(F386&gt;0, (G386-F386)/F386, "n/a ")</f>
        <v>0</v>
      </c>
    </row>
    <row r="387" spans="1:8">
      <c r="A387" s="466" t="s">
        <v>341</v>
      </c>
      <c r="B387" s="279" t="s">
        <v>342</v>
      </c>
      <c r="C387" s="339">
        <v>3191</v>
      </c>
      <c r="D387" s="121">
        <v>6135</v>
      </c>
      <c r="E387" s="398">
        <f>IF(C387&gt;0, (D387-C387)/C387, "n/a ")</f>
        <v>0.92259479786900656</v>
      </c>
      <c r="F387" s="339">
        <v>0</v>
      </c>
      <c r="G387" s="121">
        <v>0</v>
      </c>
      <c r="H387" s="419" t="str">
        <f>IF(F387&gt;0, (G387-F387)/F387, "n/a ")</f>
        <v xml:space="preserve">n/a </v>
      </c>
    </row>
    <row r="388" spans="1:8">
      <c r="A388" s="276"/>
      <c r="B388" s="287" t="s">
        <v>343</v>
      </c>
      <c r="C388" s="142">
        <v>6407</v>
      </c>
      <c r="D388" s="140">
        <v>15008</v>
      </c>
      <c r="E388" s="408">
        <f>(D388-C388)/C388</f>
        <v>1.3424379584829094</v>
      </c>
      <c r="F388" s="142">
        <v>186</v>
      </c>
      <c r="G388" s="140">
        <v>186</v>
      </c>
      <c r="H388" s="424">
        <f>IF(F388&gt;0, (G388-F388)/F388, "n/a ")</f>
        <v>0</v>
      </c>
    </row>
    <row r="389" spans="1:8">
      <c r="A389" s="278"/>
      <c r="B389" s="280" t="s">
        <v>498</v>
      </c>
      <c r="C389" s="438"/>
      <c r="D389" s="132"/>
      <c r="E389" s="404"/>
      <c r="F389" s="438"/>
      <c r="G389" s="132"/>
      <c r="H389" s="426"/>
    </row>
    <row r="390" spans="1:8">
      <c r="A390" s="454"/>
      <c r="B390" s="286" t="s">
        <v>499</v>
      </c>
      <c r="C390" s="451"/>
      <c r="D390" s="163"/>
      <c r="E390" s="405"/>
      <c r="F390" s="439">
        <v>2.9030747619790853E-2</v>
      </c>
      <c r="G390" s="139">
        <v>1.2393390191897655E-2</v>
      </c>
      <c r="H390" s="427"/>
    </row>
    <row r="391" spans="1:8">
      <c r="A391" s="273" t="s">
        <v>344</v>
      </c>
      <c r="B391" s="279"/>
      <c r="C391" s="440"/>
      <c r="D391" s="147"/>
      <c r="E391" s="404"/>
      <c r="F391" s="440"/>
      <c r="G391" s="147"/>
      <c r="H391" s="426"/>
    </row>
    <row r="392" spans="1:8">
      <c r="A392" s="278"/>
      <c r="B392" s="279"/>
      <c r="C392" s="440"/>
      <c r="D392" s="147"/>
      <c r="E392" s="404"/>
      <c r="F392" s="440"/>
      <c r="G392" s="147"/>
      <c r="H392" s="426"/>
    </row>
    <row r="393" spans="1:8">
      <c r="A393" s="269" t="s">
        <v>345</v>
      </c>
      <c r="B393" s="279"/>
      <c r="C393" s="440"/>
      <c r="D393" s="147"/>
      <c r="E393" s="404"/>
      <c r="F393" s="440"/>
      <c r="G393" s="147"/>
      <c r="H393" s="426"/>
    </row>
    <row r="394" spans="1:8">
      <c r="A394" s="466" t="s">
        <v>346</v>
      </c>
      <c r="B394" s="279" t="s">
        <v>347</v>
      </c>
      <c r="C394" s="339">
        <v>185277</v>
      </c>
      <c r="D394" s="121">
        <v>248654</v>
      </c>
      <c r="E394" s="398">
        <f t="shared" ref="E394:E406" si="42">IF(C394&gt;0, (D394-C394)/C394, "n/a ")</f>
        <v>0.34206620357626688</v>
      </c>
      <c r="F394" s="339">
        <v>101</v>
      </c>
      <c r="G394" s="121">
        <v>158</v>
      </c>
      <c r="H394" s="419">
        <f t="shared" ref="H394:H406" si="43">IF(F394&gt;0, (G394-F394)/F394, "n/a ")</f>
        <v>0.5643564356435643</v>
      </c>
    </row>
    <row r="395" spans="1:8">
      <c r="A395" s="466" t="s">
        <v>348</v>
      </c>
      <c r="B395" s="279" t="s">
        <v>349</v>
      </c>
      <c r="C395" s="339">
        <v>26846</v>
      </c>
      <c r="D395" s="121">
        <v>37295</v>
      </c>
      <c r="E395" s="398">
        <f t="shared" si="42"/>
        <v>0.38921999553006037</v>
      </c>
      <c r="F395" s="339">
        <v>2</v>
      </c>
      <c r="G395" s="121">
        <v>3</v>
      </c>
      <c r="H395" s="419">
        <f t="shared" si="43"/>
        <v>0.5</v>
      </c>
    </row>
    <row r="396" spans="1:8">
      <c r="A396" s="466" t="s">
        <v>350</v>
      </c>
      <c r="B396" s="279" t="s">
        <v>351</v>
      </c>
      <c r="C396" s="339">
        <v>112376</v>
      </c>
      <c r="D396" s="121">
        <v>155839</v>
      </c>
      <c r="E396" s="404">
        <f t="shared" si="42"/>
        <v>0.386764077739019</v>
      </c>
      <c r="F396" s="339">
        <v>16084</v>
      </c>
      <c r="G396" s="121">
        <v>19010</v>
      </c>
      <c r="H396" s="426">
        <f t="shared" si="43"/>
        <v>0.18191992041780652</v>
      </c>
    </row>
    <row r="397" spans="1:8">
      <c r="A397" s="466" t="s">
        <v>352</v>
      </c>
      <c r="B397" s="279" t="s">
        <v>353</v>
      </c>
      <c r="C397" s="339">
        <v>153</v>
      </c>
      <c r="D397" s="121">
        <v>227</v>
      </c>
      <c r="E397" s="404">
        <f t="shared" si="42"/>
        <v>0.48366013071895425</v>
      </c>
      <c r="F397" s="339">
        <v>0</v>
      </c>
      <c r="G397" s="121">
        <v>0</v>
      </c>
      <c r="H397" s="426" t="str">
        <f t="shared" si="43"/>
        <v xml:space="preserve">n/a </v>
      </c>
    </row>
    <row r="398" spans="1:8">
      <c r="A398" s="466" t="s">
        <v>354</v>
      </c>
      <c r="B398" s="279" t="s">
        <v>355</v>
      </c>
      <c r="C398" s="339">
        <v>2322</v>
      </c>
      <c r="D398" s="121">
        <v>2837</v>
      </c>
      <c r="E398" s="398">
        <f t="shared" si="42"/>
        <v>0.22179155900086134</v>
      </c>
      <c r="F398" s="339">
        <v>0</v>
      </c>
      <c r="G398" s="121">
        <v>0</v>
      </c>
      <c r="H398" s="419" t="str">
        <f t="shared" si="43"/>
        <v xml:space="preserve">n/a </v>
      </c>
    </row>
    <row r="399" spans="1:8">
      <c r="A399" s="466" t="s">
        <v>356</v>
      </c>
      <c r="B399" s="279" t="s">
        <v>357</v>
      </c>
      <c r="C399" s="339">
        <v>232</v>
      </c>
      <c r="D399" s="121">
        <v>232</v>
      </c>
      <c r="E399" s="398">
        <f t="shared" si="42"/>
        <v>0</v>
      </c>
      <c r="F399" s="339">
        <v>0</v>
      </c>
      <c r="G399" s="121">
        <v>0</v>
      </c>
      <c r="H399" s="419" t="str">
        <f t="shared" si="43"/>
        <v xml:space="preserve">n/a </v>
      </c>
    </row>
    <row r="400" spans="1:8">
      <c r="A400" s="466" t="s">
        <v>358</v>
      </c>
      <c r="B400" s="279" t="s">
        <v>359</v>
      </c>
      <c r="C400" s="339">
        <v>181487</v>
      </c>
      <c r="D400" s="121">
        <v>235019</v>
      </c>
      <c r="E400" s="398">
        <f t="shared" si="42"/>
        <v>0.29496327560651725</v>
      </c>
      <c r="F400" s="339">
        <v>7592</v>
      </c>
      <c r="G400" s="121">
        <v>10434</v>
      </c>
      <c r="H400" s="419">
        <f t="shared" si="43"/>
        <v>0.37434141201264487</v>
      </c>
    </row>
    <row r="401" spans="1:8">
      <c r="A401" s="466" t="s">
        <v>360</v>
      </c>
      <c r="B401" s="279" t="s">
        <v>361</v>
      </c>
      <c r="C401" s="339">
        <v>24741</v>
      </c>
      <c r="D401" s="121">
        <v>32481</v>
      </c>
      <c r="E401" s="398">
        <f t="shared" si="42"/>
        <v>0.31284103310294653</v>
      </c>
      <c r="F401" s="339">
        <v>30</v>
      </c>
      <c r="G401" s="121">
        <v>65</v>
      </c>
      <c r="H401" s="419">
        <f t="shared" si="43"/>
        <v>1.1666666666666667</v>
      </c>
    </row>
    <row r="402" spans="1:8">
      <c r="A402" s="466" t="s">
        <v>362</v>
      </c>
      <c r="B402" s="279" t="s">
        <v>363</v>
      </c>
      <c r="C402" s="339">
        <v>33185</v>
      </c>
      <c r="D402" s="121">
        <v>42763</v>
      </c>
      <c r="E402" s="398">
        <f t="shared" si="42"/>
        <v>0.28862437848425493</v>
      </c>
      <c r="F402" s="339">
        <v>61</v>
      </c>
      <c r="G402" s="121">
        <v>68</v>
      </c>
      <c r="H402" s="419">
        <f t="shared" si="43"/>
        <v>0.11475409836065574</v>
      </c>
    </row>
    <row r="403" spans="1:8">
      <c r="A403" s="466" t="s">
        <v>364</v>
      </c>
      <c r="B403" s="279" t="s">
        <v>365</v>
      </c>
      <c r="C403" s="339">
        <v>87756</v>
      </c>
      <c r="D403" s="121">
        <v>114548</v>
      </c>
      <c r="E403" s="398">
        <f t="shared" si="42"/>
        <v>0.30530106203564428</v>
      </c>
      <c r="F403" s="339">
        <v>5</v>
      </c>
      <c r="G403" s="121">
        <v>5</v>
      </c>
      <c r="H403" s="419">
        <f t="shared" si="43"/>
        <v>0</v>
      </c>
    </row>
    <row r="404" spans="1:8">
      <c r="A404" s="466" t="s">
        <v>366</v>
      </c>
      <c r="B404" s="279" t="s">
        <v>367</v>
      </c>
      <c r="C404" s="339">
        <v>25368</v>
      </c>
      <c r="D404" s="121">
        <v>31971</v>
      </c>
      <c r="E404" s="398">
        <f t="shared" si="42"/>
        <v>0.26028855250709554</v>
      </c>
      <c r="F404" s="339">
        <v>54</v>
      </c>
      <c r="G404" s="121">
        <v>54</v>
      </c>
      <c r="H404" s="419">
        <f t="shared" si="43"/>
        <v>0</v>
      </c>
    </row>
    <row r="405" spans="1:8">
      <c r="A405" s="466" t="s">
        <v>368</v>
      </c>
      <c r="B405" s="279" t="s">
        <v>369</v>
      </c>
      <c r="C405" s="339">
        <v>213603</v>
      </c>
      <c r="D405" s="121">
        <v>283933</v>
      </c>
      <c r="E405" s="398">
        <f t="shared" si="42"/>
        <v>0.32925567524800681</v>
      </c>
      <c r="F405" s="339">
        <v>2</v>
      </c>
      <c r="G405" s="121">
        <v>5</v>
      </c>
      <c r="H405" s="419">
        <f t="shared" si="43"/>
        <v>1.5</v>
      </c>
    </row>
    <row r="406" spans="1:8">
      <c r="A406" s="466" t="s">
        <v>370</v>
      </c>
      <c r="B406" s="279" t="s">
        <v>371</v>
      </c>
      <c r="C406" s="339">
        <v>1067</v>
      </c>
      <c r="D406" s="121">
        <v>1485</v>
      </c>
      <c r="E406" s="398">
        <f t="shared" si="42"/>
        <v>0.39175257731958762</v>
      </c>
      <c r="F406" s="339">
        <v>93</v>
      </c>
      <c r="G406" s="121">
        <v>139</v>
      </c>
      <c r="H406" s="419">
        <f t="shared" si="43"/>
        <v>0.4946236559139785</v>
      </c>
    </row>
    <row r="407" spans="1:8">
      <c r="A407" s="276"/>
      <c r="B407" s="287" t="s">
        <v>372</v>
      </c>
      <c r="C407" s="142">
        <v>894413</v>
      </c>
      <c r="D407" s="140">
        <v>1187284</v>
      </c>
      <c r="E407" s="408">
        <f>(D407-C407)/C407</f>
        <v>0.32744492756701882</v>
      </c>
      <c r="F407" s="142">
        <v>24024</v>
      </c>
      <c r="G407" s="140">
        <v>29941</v>
      </c>
      <c r="H407" s="424">
        <f>(G407-F407)/F407</f>
        <v>0.2462953712953713</v>
      </c>
    </row>
    <row r="408" spans="1:8">
      <c r="A408" s="278"/>
      <c r="B408" s="280" t="s">
        <v>498</v>
      </c>
      <c r="C408" s="438"/>
      <c r="D408" s="132"/>
      <c r="E408" s="404"/>
      <c r="F408" s="438"/>
      <c r="G408" s="132"/>
      <c r="H408" s="426"/>
    </row>
    <row r="409" spans="1:8">
      <c r="A409" s="454"/>
      <c r="B409" s="286" t="s">
        <v>499</v>
      </c>
      <c r="C409" s="451"/>
      <c r="D409" s="163"/>
      <c r="E409" s="405"/>
      <c r="F409" s="439">
        <v>2.6860074708216452E-2</v>
      </c>
      <c r="G409" s="139">
        <v>2.5218060716728264E-2</v>
      </c>
      <c r="H409" s="427"/>
    </row>
    <row r="410" spans="1:8">
      <c r="A410" s="273" t="s">
        <v>373</v>
      </c>
      <c r="B410" s="279"/>
      <c r="C410" s="440"/>
      <c r="D410" s="147"/>
      <c r="E410" s="404"/>
      <c r="F410" s="440"/>
      <c r="G410" s="147"/>
      <c r="H410" s="426"/>
    </row>
    <row r="411" spans="1:8">
      <c r="A411" s="278"/>
      <c r="B411" s="279"/>
      <c r="C411" s="440"/>
      <c r="D411" s="147"/>
      <c r="E411" s="404"/>
      <c r="F411" s="440"/>
      <c r="G411" s="147"/>
      <c r="H411" s="426"/>
    </row>
    <row r="412" spans="1:8">
      <c r="A412" s="269" t="s">
        <v>374</v>
      </c>
      <c r="B412" s="279"/>
      <c r="C412" s="440"/>
      <c r="D412" s="147"/>
      <c r="E412" s="404"/>
      <c r="F412" s="440"/>
      <c r="G412" s="147"/>
      <c r="H412" s="426"/>
    </row>
    <row r="413" spans="1:8">
      <c r="A413" s="466" t="s">
        <v>375</v>
      </c>
      <c r="B413" s="279" t="s">
        <v>376</v>
      </c>
      <c r="C413" s="339">
        <v>11720</v>
      </c>
      <c r="D413" s="121">
        <v>15719</v>
      </c>
      <c r="E413" s="398">
        <f>IF(C413&gt;0, (D413-C413)/C413, "n/a ")</f>
        <v>0.34121160409556311</v>
      </c>
      <c r="F413" s="339">
        <v>0</v>
      </c>
      <c r="G413" s="121">
        <v>0</v>
      </c>
      <c r="H413" s="419" t="str">
        <f t="shared" ref="H413:H418" si="44">IF(F413&gt;0, (G413-F413)/F413, "n/a ")</f>
        <v xml:space="preserve">n/a </v>
      </c>
    </row>
    <row r="414" spans="1:8">
      <c r="A414" s="466" t="s">
        <v>377</v>
      </c>
      <c r="B414" s="279" t="s">
        <v>378</v>
      </c>
      <c r="C414" s="339">
        <v>727</v>
      </c>
      <c r="D414" s="121">
        <v>925</v>
      </c>
      <c r="E414" s="398">
        <f>IF(C414&gt;0, (D414-C414)/C414, "n/a ")</f>
        <v>0.27235213204951858</v>
      </c>
      <c r="F414" s="339">
        <v>0</v>
      </c>
      <c r="G414" s="121">
        <v>0</v>
      </c>
      <c r="H414" s="419" t="str">
        <f t="shared" si="44"/>
        <v xml:space="preserve">n/a </v>
      </c>
    </row>
    <row r="415" spans="1:8">
      <c r="A415" s="466" t="s">
        <v>379</v>
      </c>
      <c r="B415" s="279" t="s">
        <v>380</v>
      </c>
      <c r="C415" s="339">
        <v>15</v>
      </c>
      <c r="D415" s="121">
        <v>173</v>
      </c>
      <c r="E415" s="398">
        <f>IF(C415&gt;0, (D415-C415)/C415, "n/a ")</f>
        <v>10.533333333333333</v>
      </c>
      <c r="F415" s="339">
        <v>1</v>
      </c>
      <c r="G415" s="121">
        <v>1</v>
      </c>
      <c r="H415" s="419">
        <f t="shared" si="44"/>
        <v>0</v>
      </c>
    </row>
    <row r="416" spans="1:8">
      <c r="A416" s="466" t="s">
        <v>381</v>
      </c>
      <c r="B416" s="279" t="s">
        <v>382</v>
      </c>
      <c r="C416" s="339">
        <v>0</v>
      </c>
      <c r="D416" s="121">
        <v>0</v>
      </c>
      <c r="E416" s="398" t="str">
        <f>IF(C416&gt;0, (D416-C416)/C416, "n/a ")</f>
        <v xml:space="preserve">n/a </v>
      </c>
      <c r="F416" s="339">
        <v>0</v>
      </c>
      <c r="G416" s="121">
        <v>0</v>
      </c>
      <c r="H416" s="419" t="str">
        <f t="shared" si="44"/>
        <v xml:space="preserve">n/a </v>
      </c>
    </row>
    <row r="417" spans="1:8">
      <c r="A417" s="466" t="s">
        <v>383</v>
      </c>
      <c r="B417" s="279" t="s">
        <v>384</v>
      </c>
      <c r="C417" s="339">
        <v>24462</v>
      </c>
      <c r="D417" s="121">
        <v>32971</v>
      </c>
      <c r="E417" s="398">
        <f>IF(C417&gt;0, (D417-C417)/C417, "n/a ")</f>
        <v>0.34784563813261388</v>
      </c>
      <c r="F417" s="339">
        <v>1</v>
      </c>
      <c r="G417" s="121">
        <v>1</v>
      </c>
      <c r="H417" s="419">
        <f t="shared" si="44"/>
        <v>0</v>
      </c>
    </row>
    <row r="418" spans="1:8">
      <c r="A418" s="276"/>
      <c r="B418" s="287" t="s">
        <v>385</v>
      </c>
      <c r="C418" s="142">
        <v>36924</v>
      </c>
      <c r="D418" s="140">
        <v>49788</v>
      </c>
      <c r="E418" s="408">
        <f>(D418-C418)/C418</f>
        <v>0.34839129021774456</v>
      </c>
      <c r="F418" s="142">
        <v>2</v>
      </c>
      <c r="G418" s="140">
        <v>2</v>
      </c>
      <c r="H418" s="424">
        <f t="shared" si="44"/>
        <v>0</v>
      </c>
    </row>
    <row r="419" spans="1:8">
      <c r="A419" s="278"/>
      <c r="B419" s="280" t="s">
        <v>498</v>
      </c>
      <c r="C419" s="438"/>
      <c r="D419" s="132"/>
      <c r="E419" s="404"/>
      <c r="F419" s="442"/>
      <c r="G419" s="156"/>
      <c r="H419" s="426"/>
    </row>
    <row r="420" spans="1:8">
      <c r="A420" s="454"/>
      <c r="B420" s="286" t="s">
        <v>499</v>
      </c>
      <c r="C420" s="451"/>
      <c r="D420" s="163"/>
      <c r="E420" s="405"/>
      <c r="F420" s="439">
        <v>5.4165312533853317E-5</v>
      </c>
      <c r="G420" s="139">
        <v>4.0170322165983774E-5</v>
      </c>
      <c r="H420" s="427"/>
    </row>
    <row r="421" spans="1:8">
      <c r="A421" s="273" t="s">
        <v>386</v>
      </c>
      <c r="B421" s="279"/>
      <c r="C421" s="440"/>
      <c r="D421" s="147"/>
      <c r="E421" s="404"/>
      <c r="F421" s="440"/>
      <c r="G421" s="147"/>
      <c r="H421" s="426"/>
    </row>
    <row r="422" spans="1:8">
      <c r="A422" s="278"/>
      <c r="B422" s="279"/>
      <c r="C422" s="440"/>
      <c r="D422" s="147"/>
      <c r="E422" s="404"/>
      <c r="F422" s="440"/>
      <c r="G422" s="147"/>
      <c r="H422" s="426"/>
    </row>
    <row r="423" spans="1:8">
      <c r="A423" s="269" t="s">
        <v>387</v>
      </c>
      <c r="B423" s="279"/>
      <c r="C423" s="440"/>
      <c r="D423" s="147"/>
      <c r="E423" s="404"/>
      <c r="F423" s="339"/>
      <c r="G423" s="121"/>
      <c r="H423" s="426"/>
    </row>
    <row r="424" spans="1:8">
      <c r="A424" s="466" t="s">
        <v>388</v>
      </c>
      <c r="B424" s="279" t="s">
        <v>389</v>
      </c>
      <c r="C424" s="339">
        <v>75540</v>
      </c>
      <c r="D424" s="121">
        <v>109047</v>
      </c>
      <c r="E424" s="398">
        <f>IF(C424&gt;0, (D424-C424)/C424, "n/a ")</f>
        <v>0.44356632247815725</v>
      </c>
      <c r="F424" s="339">
        <v>34566</v>
      </c>
      <c r="G424" s="121">
        <v>59168</v>
      </c>
      <c r="H424" s="419">
        <f>IF(F424&gt;0, (G424-F424)/F424, "n/a ")</f>
        <v>0.71173985997801303</v>
      </c>
    </row>
    <row r="425" spans="1:8">
      <c r="A425" s="466" t="s">
        <v>390</v>
      </c>
      <c r="B425" s="279" t="s">
        <v>391</v>
      </c>
      <c r="C425" s="339">
        <v>74</v>
      </c>
      <c r="D425" s="121">
        <v>81</v>
      </c>
      <c r="E425" s="398">
        <f>IF(C425&gt;0, (D425-C425)/C425, "n/a ")</f>
        <v>9.45945945945946E-2</v>
      </c>
      <c r="F425" s="339">
        <v>0</v>
      </c>
      <c r="G425" s="121">
        <v>0</v>
      </c>
      <c r="H425" s="419" t="str">
        <f>IF(F425&gt;0, (G425-F425)/F425, "n/a ")</f>
        <v xml:space="preserve">n/a </v>
      </c>
    </row>
    <row r="426" spans="1:8">
      <c r="A426" s="466" t="s">
        <v>392</v>
      </c>
      <c r="B426" s="279" t="s">
        <v>393</v>
      </c>
      <c r="C426" s="339">
        <v>151</v>
      </c>
      <c r="D426" s="121">
        <v>195</v>
      </c>
      <c r="E426" s="398">
        <f>IF(C426&gt;0, (D426-C426)/C426, "n/a ")</f>
        <v>0.29139072847682118</v>
      </c>
      <c r="F426" s="339">
        <v>2</v>
      </c>
      <c r="G426" s="121">
        <v>4</v>
      </c>
      <c r="H426" s="419">
        <f>IF(F426&gt;0, (G426-F426)/F426, "n/a ")</f>
        <v>1</v>
      </c>
    </row>
    <row r="427" spans="1:8">
      <c r="A427" s="276"/>
      <c r="B427" s="287" t="s">
        <v>394</v>
      </c>
      <c r="C427" s="142">
        <v>75765</v>
      </c>
      <c r="D427" s="140">
        <v>109323</v>
      </c>
      <c r="E427" s="408">
        <f>(D427-C427)/C427</f>
        <v>0.44292219362502477</v>
      </c>
      <c r="F427" s="142">
        <v>34568</v>
      </c>
      <c r="G427" s="140">
        <v>59172</v>
      </c>
      <c r="H427" s="424">
        <f>(G427-F427)/F427</f>
        <v>0.71175653783846327</v>
      </c>
    </row>
    <row r="428" spans="1:8">
      <c r="A428" s="278"/>
      <c r="B428" s="280" t="s">
        <v>498</v>
      </c>
      <c r="C428" s="449"/>
      <c r="D428" s="128"/>
      <c r="E428" s="404"/>
      <c r="F428" s="438"/>
      <c r="G428" s="132"/>
      <c r="H428" s="426"/>
    </row>
    <row r="429" spans="1:8">
      <c r="A429" s="454"/>
      <c r="B429" s="286" t="s">
        <v>499</v>
      </c>
      <c r="C429" s="451"/>
      <c r="D429" s="163"/>
      <c r="E429" s="405"/>
      <c r="F429" s="439">
        <v>0.45625288721705271</v>
      </c>
      <c r="G429" s="139">
        <v>0.54125847259954452</v>
      </c>
      <c r="H429" s="427"/>
    </row>
    <row r="430" spans="1:8">
      <c r="A430" s="273" t="s">
        <v>395</v>
      </c>
      <c r="B430" s="279"/>
      <c r="C430" s="440"/>
      <c r="D430" s="147"/>
      <c r="E430" s="404"/>
      <c r="F430" s="440"/>
      <c r="G430" s="147"/>
      <c r="H430" s="426"/>
    </row>
    <row r="431" spans="1:8">
      <c r="A431" s="278"/>
      <c r="B431" s="279"/>
      <c r="C431" s="440"/>
      <c r="D431" s="147"/>
      <c r="E431" s="404"/>
      <c r="F431" s="440"/>
      <c r="G431" s="147"/>
      <c r="H431" s="426"/>
    </row>
    <row r="432" spans="1:8">
      <c r="A432" s="456"/>
      <c r="B432" s="456" t="s">
        <v>396</v>
      </c>
      <c r="C432" s="445">
        <v>12138459</v>
      </c>
      <c r="D432" s="446">
        <v>16514206</v>
      </c>
      <c r="E432" s="432">
        <f>(D432-C432)/C432</f>
        <v>0.36048620339698806</v>
      </c>
      <c r="F432" s="445">
        <v>2666225</v>
      </c>
      <c r="G432" s="446">
        <v>3635381</v>
      </c>
      <c r="H432" s="433">
        <f>(G432-F432)/F432</f>
        <v>0.36349370364466616</v>
      </c>
    </row>
    <row r="433" spans="1:8">
      <c r="A433" s="278"/>
      <c r="B433" s="280" t="s">
        <v>498</v>
      </c>
      <c r="C433" s="132"/>
      <c r="D433" s="132"/>
      <c r="E433" s="407"/>
      <c r="F433" s="438"/>
      <c r="G433" s="132"/>
      <c r="H433" s="426"/>
    </row>
    <row r="434" spans="1:8">
      <c r="A434" s="457"/>
      <c r="B434" s="458" t="s">
        <v>499</v>
      </c>
      <c r="C434" s="452"/>
      <c r="D434" s="452"/>
      <c r="E434" s="430"/>
      <c r="F434" s="447">
        <v>0.21965102819064594</v>
      </c>
      <c r="G434" s="177">
        <v>0.22013659027869703</v>
      </c>
      <c r="H434" s="431"/>
    </row>
    <row r="435" spans="1:8">
      <c r="A435" s="7"/>
      <c r="B435" s="7"/>
      <c r="E435" s="11"/>
      <c r="H435" s="12"/>
    </row>
  </sheetData>
  <mergeCells count="8">
    <mergeCell ref="G5:G8"/>
    <mergeCell ref="H5:H8"/>
    <mergeCell ref="A5:A8"/>
    <mergeCell ref="B5:B8"/>
    <mergeCell ref="C5:C8"/>
    <mergeCell ref="D5:D8"/>
    <mergeCell ref="E5:E8"/>
    <mergeCell ref="F5:F8"/>
  </mergeCells>
  <pageMargins left="0.7" right="0.7" top="0.75" bottom="0.75" header="0.3" footer="0.3"/>
  <pageSetup scale="81" orientation="portrait" r:id="rId1"/>
  <headerFooter>
    <oddFooter>&amp;C&amp;"-,Bold"&amp;11&amp;K03+000&amp;P of &amp;N Pages</oddFooter>
  </headerFooter>
  <ignoredErrors>
    <ignoredError sqref="A11:A42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B01F029692041A7486645BF369C0F" ma:contentTypeVersion="11" ma:contentTypeDescription="Create a new document." ma:contentTypeScope="" ma:versionID="5985147ccd0c50982d919fbafb034538">
  <xsd:schema xmlns:xsd="http://www.w3.org/2001/XMLSchema" xmlns:xs="http://www.w3.org/2001/XMLSchema" xmlns:p="http://schemas.microsoft.com/office/2006/metadata/properties" xmlns:ns3="f9ed9578-d32b-44f4-833c-23a98eae8c72" xmlns:ns4="63cd4b08-1e1e-4154-b8f6-beaff3d9baa2" targetNamespace="http://schemas.microsoft.com/office/2006/metadata/properties" ma:root="true" ma:fieldsID="011de54b56b79d055f1a94b7fdf10457" ns3:_="" ns4:_="">
    <xsd:import namespace="f9ed9578-d32b-44f4-833c-23a98eae8c72"/>
    <xsd:import namespace="63cd4b08-1e1e-4154-b8f6-beaff3d9ba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d9578-d32b-44f4-833c-23a98eae8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d4b08-1e1e-4154-b8f6-beaff3d9baa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86555-9165-4C1E-ACFE-BD307D2112B6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63cd4b08-1e1e-4154-b8f6-beaff3d9baa2"/>
    <ds:schemaRef ds:uri="http://schemas.microsoft.com/office/infopath/2007/PartnerControls"/>
    <ds:schemaRef ds:uri="http://purl.org/dc/elements/1.1/"/>
    <ds:schemaRef ds:uri="f9ed9578-d32b-44f4-833c-23a98eae8c72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914573C-D59B-4D88-A873-7FE9A1593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ed9578-d32b-44f4-833c-23a98eae8c72"/>
    <ds:schemaRef ds:uri="63cd4b08-1e1e-4154-b8f6-beaff3d9b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F90A33-F477-4166-8AA1-2F48C3A7AF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BY-HS CODE</vt:lpstr>
      <vt:lpstr>BY-SECTOR</vt:lpstr>
      <vt:lpstr>KOTIS-from World</vt:lpstr>
      <vt:lpstr>KOTIS-from the U.S.</vt:lpstr>
      <vt:lpstr>Top 100 from the U.S.</vt:lpstr>
      <vt:lpstr>Monthly % Change</vt:lpstr>
      <vt:lpstr>'BY-HS CODE'!Print_Area</vt:lpstr>
      <vt:lpstr>'BY-SECTOR'!Print_Area</vt:lpstr>
      <vt:lpstr>'KOTIS-from the U.S.'!Print_Area</vt:lpstr>
      <vt:lpstr>'KOTIS-from World'!Print_Area</vt:lpstr>
      <vt:lpstr>'Monthly % Change'!Print_Area</vt:lpstr>
      <vt:lpstr>'Top 100 from the U.S.'!Print_Area</vt:lpstr>
      <vt:lpstr>'BY-HS CODE'!Print_Area_MI</vt:lpstr>
      <vt:lpstr>'BY-HS CODE'!Print_Titles</vt:lpstr>
      <vt:lpstr>'BY-SECTOR'!Print_Titles</vt:lpstr>
    </vt:vector>
  </TitlesOfParts>
  <Company>USDA/FAS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 User</dc:creator>
  <cp:lastModifiedBy>Kim, Sun Sook (Seoul)</cp:lastModifiedBy>
  <cp:lastPrinted>2022-05-25T06:02:34Z</cp:lastPrinted>
  <dcterms:created xsi:type="dcterms:W3CDTF">2003-03-04T18:27:28Z</dcterms:created>
  <dcterms:modified xsi:type="dcterms:W3CDTF">2022-05-25T07:17:37Z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HanYD@state.gov</vt:lpwstr>
  </property>
  <property fmtid="{D5CDD505-2E9C-101B-9397-08002B2CF9AE}" pid="5" name="MSIP_Label_1665d9ee-429a-4d5f-97cc-cfb56e044a6e_SetDate">
    <vt:lpwstr>2019-09-23T05:00:32.9475360Z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fea185b5-8372-4b44-b0b6-0668ea24f04f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  <property fmtid="{D5CDD505-2E9C-101B-9397-08002B2CF9AE}" pid="11" name="ContentTypeId">
    <vt:lpwstr>0x010100AF4B01F029692041A7486645BF369C0F</vt:lpwstr>
  </property>
</Properties>
</file>